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tables/table4.xml" ContentType="application/vnd.openxmlformats-officedocument.spreadsheetml.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2" activeTab="2"/>
  </bookViews>
  <sheets>
    <sheet name="tbl" sheetId="1" state="hidden" r:id="rId2"/>
    <sheet name="variables" sheetId="2" state="hidden" r:id="rId3"/>
    <sheet name="Brevets2023" sheetId="3" state="visible" r:id="rId4"/>
    <sheet name="ΣΥΝΟΛΑ" sheetId="4" state="visible" r:id="rId5"/>
  </sheets>
  <definedNames>
    <definedName function="false" hidden="false" name="α1" vbProcedure="false">#REF!</definedName>
    <definedName function="false" hidden="false" name="α59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<sst xmlns="http://schemas.openxmlformats.org/spreadsheetml/2006/main" count="223" uniqueCount="197">
  <si>
    <t xml:space="preserve">Distance</t>
  </si>
  <si>
    <t xml:space="preserve">Date</t>
  </si>
  <si>
    <t xml:space="preserve">Day</t>
  </si>
  <si>
    <t xml:space="preserve">City</t>
  </si>
  <si>
    <t xml:space="preserve">Organizator</t>
  </si>
  <si>
    <t xml:space="preserve">Title</t>
  </si>
  <si>
    <t xml:space="preserve">Title2</t>
  </si>
  <si>
    <t xml:space="preserve">go-nogo</t>
  </si>
  <si>
    <t xml:space="preserve">Source</t>
  </si>
  <si>
    <t xml:space="preserve">Error</t>
  </si>
  <si>
    <t xml:space="preserve">or_distance</t>
  </si>
  <si>
    <t xml:space="preserve">Altitude</t>
  </si>
  <si>
    <t xml:space="preserve">or_link</t>
  </si>
  <si>
    <t xml:space="preserve">organizator_site</t>
  </si>
  <si>
    <t xml:space="preserve">07-01 200 χλμ “Κομοτηνή - Κεραμωτή” – Κομοτηνή (Ble Cycling Club)</t>
  </si>
  <si>
    <t xml:space="preserve">https://www.openrunner.com/route-details/15574558</t>
  </si>
  <si>
    <t xml:space="preserve">https://www.blecyclingclub.gr/</t>
  </si>
  <si>
    <t xml:space="preserve">22-01 200 χλμ “Γέφυρα Ποσειδωνίας” – Ελευσίνα (Bioracer Hellas)</t>
  </si>
  <si>
    <t xml:space="preserve">https://www.openrunner.com/route-details/15751815</t>
  </si>
  <si>
    <t xml:space="preserve">28-01 200 χλμ “Χειμώνας στον κάμπο -PBP Edition-” – Λάρισα (Π.Ο. Λάρισας)</t>
  </si>
  <si>
    <t xml:space="preserve">https://www.openrunner.com/route-details/9445561</t>
  </si>
  <si>
    <t xml:space="preserve">29-01 200 χλμ “Νεμέα” – Ελευσίνα (Π.Ε.Π.Α.)</t>
  </si>
  <si>
    <t xml:space="preserve">http://pepa.gr/</t>
  </si>
  <si>
    <t xml:space="preserve">11-02 300 χλμ “Νέα Αταλάντη” – Άγιος Στέφανος (Ble Cycling Club)</t>
  </si>
  <si>
    <t xml:space="preserve">https://www.openrunner.com/route-details/10995510</t>
  </si>
  <si>
    <t xml:space="preserve">18-02 200 χλμ “Γύρος Έβρου - Ροδόπης” – Αλεξανδρούπολη (Ble Cycling Club)</t>
  </si>
  <si>
    <t xml:space="preserve">https://www.openrunner.com/route-details/4084572</t>
  </si>
  <si>
    <t xml:space="preserve">18-02 300 χλμ “Στα ίχνη του Περσέα” – Ελευσίνα (Bioracer Hellas)</t>
  </si>
  <si>
    <t xml:space="preserve">https://www.openrunner.com/route-details/14234762</t>
  </si>
  <si>
    <t xml:space="preserve">26-02 200 χλμ “Classic Series SR ΞΥΛΟΚΑΣΤΡΟ” – Ελευσίνα (Π.Ε.Π.Α.)</t>
  </si>
  <si>
    <t xml:space="preserve">https://www.openrunner.com/route-details/5366878</t>
  </si>
  <si>
    <t xml:space="preserve">05-03 200 χλμ “Σούνιο” – Κηφισιά (Greek Randonneurs)</t>
  </si>
  <si>
    <t xml:space="preserve">https://www.openrunner.com/route-details/8616358</t>
  </si>
  <si>
    <t xml:space="preserve">10-03 300 χλμ  “…Νυδρί Λευκάδας το ΝΥΧΤΕΡΙΝΟ με ΠΑΝΣΕΛΗΝΟ 300 -άρι- της Δυτικής Ελλάδας” – Νυδρί Λευκάδας (Γ.Σ. Λευκάδας)</t>
  </si>
  <si>
    <t xml:space="preserve">https://www.openrunner.com/route-details/13862455</t>
  </si>
  <si>
    <t xml:space="preserve">11-03 300 χλμ “Ραιδεστιώτικα 300 «Σερραϊκή Μπουγάτσα»” – Νέα Ραιδεστός (Ble Cycling Club)</t>
  </si>
  <si>
    <t xml:space="preserve">https://www.openrunner.com/route-details/12081086</t>
  </si>
  <si>
    <t xml:space="preserve">12-03 200 χλμ “…Λευκάδα ...το Στεριανό Νησί” – Νυδρί Λευκάδας (Γ.Σ. Λευκάδας)</t>
  </si>
  <si>
    <t xml:space="preserve">https://www.openrunner.com/route-details/11004928</t>
  </si>
  <si>
    <t xml:space="preserve">18-03 200 χλμ “Ολυμπιακή Ριβιέρα” – Πύργος (Ble Cycling Club)</t>
  </si>
  <si>
    <t xml:space="preserve">https://www.openrunner.com/route-details/11057120</t>
  </si>
  <si>
    <t xml:space="preserve">25-03 400 χλμ “5 Νομοί” – Λαμία (Greek Randonneurs)</t>
  </si>
  <si>
    <t xml:space="preserve">https://www.openrunner.com/route-details/9690489</t>
  </si>
  <si>
    <t xml:space="preserve">26-03 200 χλμ “ΜΠΑΛΚΟΝΙ ΣΤΟ ΑΙΓΑΙΟ με τους ΠΟ.ΦΙ.” – Νέα Παλάτια (Π.Ε.Π.Α.)</t>
  </si>
  <si>
    <t xml:space="preserve">https://www.openrunner.com/route-details/15786673</t>
  </si>
  <si>
    <t xml:space="preserve">01-04 200 χλμ “Cycling for autism” – Χίος (Ποδηλάτες Χίου)</t>
  </si>
  <si>
    <t xml:space="preserve">https://www.openrunner.com/route-details/15420067</t>
  </si>
  <si>
    <t xml:space="preserve">01-04 400 χλμ “Ραιδεστιώτικα 400 «Οξυά και Βελανιδιά»” – Νέα Ραιδεστός (Ble Cycling Club)</t>
  </si>
  <si>
    <t xml:space="preserve">https://www.openrunner.com/route-details/12080607</t>
  </si>
  <si>
    <t xml:space="preserve">09-04 24 ώρες 360+ χλμ Fleche “Γιώργος Βίδος” – Ναύπλιο (Ble Cycling Club)</t>
  </si>
  <si>
    <t xml:space="preserve">22-04 200 χλμ “Βοστίτσα - Το μπαλκόνι του Κορινθιακού” – Αίγιο (Greek Randonneurs)</t>
  </si>
  <si>
    <t xml:space="preserve">https://www.openrunner.com/route-details/13637537</t>
  </si>
  <si>
    <t xml:space="preserve">22-04 200 χλμ “Μπιτσάκης Νικόλαος” – Χανιά (Μπιτσάκης – Καλαϊτζιδάκη Ο.Ε.)</t>
  </si>
  <si>
    <t xml:space="preserve">https://www.openrunner.com/route-details/15786540</t>
  </si>
  <si>
    <t xml:space="preserve">22-04 300 χλμ “ΓΟΥΔΙ 1922” – Γουδί (Aphrodite Lingerie)</t>
  </si>
  <si>
    <t xml:space="preserve">https://www.openrunner.com/route-details/13628877</t>
  </si>
  <si>
    <t xml:space="preserve">29-04 200 χλμ “Στον Ρου του Αχελώου! - 2023” – Αγρίνιο (Σ.Ε.Α.Δ.Ω.Σ. Αιτωλοακαρνανίας)</t>
  </si>
  <si>
    <t xml:space="preserve">https://www.openrunner.com/route-details/15555089</t>
  </si>
  <si>
    <t xml:space="preserve">29-04 400 χλμ “Λεωνίδιο” – Ελευσίνα (Ble Cycling Club)</t>
  </si>
  <si>
    <t xml:space="preserve">https://www.openrunner.com/route-details/5257756</t>
  </si>
  <si>
    <t xml:space="preserve">06-05 200 χλμ “Brevet Ελευθέρια Θράκης. «ΔΥΟ ΚΡΑΤΗ ΜΙΑ ΟΡΟΣΕΙΡΑ, Η ΡΟΔΟΠΗ ΜΑΣ»” – Κομοτηνή (Δημοτικό Αθλητικό Κέντρο Κομοτηνής)</t>
  </si>
  <si>
    <t xml:space="preserve">https://www.openrunner.com/route-details/15537578</t>
  </si>
  <si>
    <t xml:space="preserve">06-05 200 χλμ “ΚΟΥΚΟΣ 6” – Κούκος Πιερίας (Aphrodite Lingerie)</t>
  </si>
  <si>
    <t xml:space="preserve">https://www.openrunner.com/route-details/15440361</t>
  </si>
  <si>
    <t xml:space="preserve">Νυδρί Λευκάδας</t>
  </si>
  <si>
    <t xml:space="preserve">06-05 600 χλμ “…Νυδρί Λευκάδας – Κόρινθος… το 600άρι της Δυτικής Ελλάδας” – Νυδρί Λευκάδας (Γ.Σ. Λευκάδας)</t>
  </si>
  <si>
    <t xml:space="preserve">https://www.openrunner.com/route-details/13720875</t>
  </si>
  <si>
    <t xml:space="preserve">06-05 600 χλμ “Μονεμβασιά «Extra»” – Ελευσίνα (Greek Randonneurs)</t>
  </si>
  <si>
    <t xml:space="preserve">https://www.openrunner.com/route-details/15543225</t>
  </si>
  <si>
    <t xml:space="preserve">06-05 600 χλμ “Μονεμβασιά” – Ελευσίνα (Greek Randonneurs)</t>
  </si>
  <si>
    <t xml:space="preserve">https://www.openrunner.com/route-details/15543323</t>
  </si>
  <si>
    <t xml:space="preserve">06-05 600 χλμ “Ραιδεστιώτικα 600 «Σαν τη Χαλκιδική δεν έχει…»” – Νέα Ραιδεστός (Ble Cycling Club)</t>
  </si>
  <si>
    <t xml:space="preserve">https://www.openrunner.com/route-details/12080164</t>
  </si>
  <si>
    <t xml:space="preserve">12-05 600 χλμ “Classic Series SR ΠΥΡΓΟΣ” – Ελευσίνα (Π.Ε.Π.Α.)</t>
  </si>
  <si>
    <t xml:space="preserve">https://www.openrunner.com/route-details/9797948</t>
  </si>
  <si>
    <t xml:space="preserve">13-05 200 χλμ “Brevet 2 Λιμνών” – Καρδίτσα (Π.Ο. Καρδίτσας)</t>
  </si>
  <si>
    <t xml:space="preserve">https://www.openrunner.com/route-details/6694931</t>
  </si>
  <si>
    <t xml:space="preserve">13-05 200 χλμ “Απαν Κατ Στα Βνα” – Θέρμο (Λε.Μ.Α. Θέρμου)</t>
  </si>
  <si>
    <t xml:space="preserve">https://www.openrunner.com/route-details/15578730</t>
  </si>
  <si>
    <t xml:space="preserve">13-05 200 χλμ “Η κούπα του Πυθαγόρα” – Σάμος (Ποδηλατική Λέσχη Σάμου)</t>
  </si>
  <si>
    <t xml:space="preserve">https://www.openrunner.com/route-details/15585488</t>
  </si>
  <si>
    <t xml:space="preserve">20-05 200 χλμ “Στα χνάρια της αρκούδας” – Πτολεμαΐδα (Ble Cycling Club)</t>
  </si>
  <si>
    <t xml:space="preserve">https://www.openrunner.com/route-details/15555229</t>
  </si>
  <si>
    <t xml:space="preserve">20-05 300 χλμ “Ποδηλατώντας 3 νομούς στην Κρήτη” – Χανιά (Sports Tours Hellas)</t>
  </si>
  <si>
    <t xml:space="preserve">20-05 600 χλμ “ΓΟΥΔΙ 600” – Γουδί (Aphrodite Lingerie)</t>
  </si>
  <si>
    <t xml:space="preserve">https://www.openrunner.com/route-details/15749182</t>
  </si>
  <si>
    <t xml:space="preserve">27-05 200 χλμ “Lesvos Brevet 200 km, Ελιά και Πεύκο” – Μυτιλήνη (Π.Σ. Λέσβου)</t>
  </si>
  <si>
    <t xml:space="preserve">https://www.openrunner.com/route-details/13425316</t>
  </si>
  <si>
    <t xml:space="preserve">27-05 300 χλμ “Στην σκιά του Μπέλλες” – Θεσσαλονίκη (Π.Α.Σ. Θεσσαλονίκης)</t>
  </si>
  <si>
    <t xml:space="preserve">https://www.openrunner.com/route-details/15472557</t>
  </si>
  <si>
    <t xml:space="preserve">28-05 200 χλμ “4ο Brevet  Ι.Π.Μεσολογγίου” – Μεσολόγγι (Σ.Φ.Π.Ι.Π. Μεσολογγίου)</t>
  </si>
  <si>
    <t xml:space="preserve">https://www.openrunner.com/route-details/9120147</t>
  </si>
  <si>
    <t xml:space="preserve">02-06 1000 χλμ “Αχέροντας 1000” – Ιτέα (Ble Cycling Club)</t>
  </si>
  <si>
    <t xml:space="preserve">https://www.openrunner.com/route-details/15169538</t>
  </si>
  <si>
    <t xml:space="preserve">03-06 200 χλμ “Απ’ το 0 στα 1000” – Αλεξανδρούπολη (Π.Α.Σ. Αλεξανδρούπολης)</t>
  </si>
  <si>
    <t xml:space="preserve">https://www.openrunner.com/route-details/15445608</t>
  </si>
  <si>
    <t xml:space="preserve">04-06 200 χλμ “ΠΑΜΕ ΠΑΡΑΛΙΑ?” – Χίος (Aphrodite Lingerie)</t>
  </si>
  <si>
    <t xml:space="preserve">https://www.openrunner.com/route-details/15090683</t>
  </si>
  <si>
    <t xml:space="preserve">10-06 200 χλμ “Ευρυτανία” – Καρπενήσι (Greek Randonneurs)</t>
  </si>
  <si>
    <t xml:space="preserve">https://www.openrunner.com/route-details/15458234</t>
  </si>
  <si>
    <t xml:space="preserve">10-06 200 χλμ “Ο ΟΜΟΡΦΟΣ ΤΣΙΡΙΓΟΣ” – Γύθειο (Aphrodite Lingerie)</t>
  </si>
  <si>
    <t xml:space="preserve">https://www.openrunner.com/route-details/15440486</t>
  </si>
  <si>
    <t xml:space="preserve">10-06 300 χλμ “Ο Γύρος των 5 Λιμνών” – Φλώρινα (All Cycling)</t>
  </si>
  <si>
    <t xml:space="preserve">https://www.openrunner.com/route-details/15535408</t>
  </si>
  <si>
    <t xml:space="preserve">17-06 200 χλμ “Θάσος” – Θάσος (Ble Cycling Club)</t>
  </si>
  <si>
    <t xml:space="preserve">https://www.openrunner.com/route-details/15510971</t>
  </si>
  <si>
    <t xml:space="preserve">17-06 300 χλμ “Classic Series SR ΔΙΑΚΟΠΤΟ” – Ελευσίνα (Π.Ε.Π.Α.)</t>
  </si>
  <si>
    <t xml:space="preserve">https://www.openrunner.com/route-details/5366881</t>
  </si>
  <si>
    <t xml:space="preserve">Ορεστιάδα</t>
  </si>
  <si>
    <t xml:space="preserve">24-06 200 χλμ “Brevet North Evros – Orestiada 22” – Ορεστιάδα (Keramitsis bikes)</t>
  </si>
  <si>
    <t xml:space="preserve">https://www.openrunner.com/route-details/13711990</t>
  </si>
  <si>
    <t xml:space="preserve">24-06 200 χλμ “Ζαγόρι light” – Πάπιγκο (Ble Cycling Club)</t>
  </si>
  <si>
    <t xml:space="preserve">https://www.openrunner.com/route-details/15422262</t>
  </si>
  <si>
    <t xml:space="preserve">01-07 200 χλμ “by NIGHT” – Αχαρνές (Π.Ε.Π.Α.)</t>
  </si>
  <si>
    <t xml:space="preserve">https://www.openrunner.com/route-details/10151082</t>
  </si>
  <si>
    <t xml:space="preserve">01-07 200 χλμ “Τριεθνές 200” – Σιδηρόκαστρο Σερρών (Action Bike Club)</t>
  </si>
  <si>
    <t xml:space="preserve">https://www.openrunner.com/route-details/15565339</t>
  </si>
  <si>
    <t xml:space="preserve">Καστοριά</t>
  </si>
  <si>
    <t xml:space="preserve">08-07 200χλμ “Τα χωριά της Λήθης – Παύλος Μελάς” – Καστοριά (Π.Σ. Καστοριάς 620)</t>
  </si>
  <si>
    <t xml:space="preserve">https://www.openrunner.com/route-details/13683012</t>
  </si>
  <si>
    <t xml:space="preserve">09-07 200 χλμ “ΝΑΥΠΛΙΟ - ΒΥΤΙΝΑ” – Ναύπλιο (Bioracer Hellas)</t>
  </si>
  <si>
    <t xml:space="preserve">https://www.openrunner.com/route-details/15480996</t>
  </si>
  <si>
    <t xml:space="preserve">16-07 200 χλμ “ΔΑΣΟΧΩΡΙ” – Δασοχώρι (Π.Ε.Π.Α.)</t>
  </si>
  <si>
    <t xml:space="preserve">https://www.openrunner.com/route-details/5285545</t>
  </si>
  <si>
    <t xml:space="preserve">22-07 400 χλμ “100 YEARS BRM - Επετειακό” – Γουδί (Aphrodite Lingerie)</t>
  </si>
  <si>
    <t xml:space="preserve">https://www.openrunner.com/route-details/15749187</t>
  </si>
  <si>
    <t xml:space="preserve">22-07 400 χλμ “400 km Brevet  Mesologgi-Nidri-Koronisia-Menidi” – Μεσολόγγι (Σ.Φ.Π.Ι.Π. Μεσολογγίου)</t>
  </si>
  <si>
    <t xml:space="preserve">https://www.openrunner.com/route-details/14793182</t>
  </si>
  <si>
    <t xml:space="preserve">22-07 400 χλμ “Classic Series SR ΠΑΤΡΑ” – Ελευσίνα (Π.Ε.Π.Α.)</t>
  </si>
  <si>
    <t xml:space="preserve">https://www.openrunner.com/route-details/8384119</t>
  </si>
  <si>
    <t xml:space="preserve">22-07 400 χλμ “Γύρος Κορινθιακού Επετειακός” – Ελευσίνα (Audax Randonneurs Grece)</t>
  </si>
  <si>
    <t xml:space="preserve">https://www.openrunner.com/route-details/15783376</t>
  </si>
  <si>
    <t xml:space="preserve">22-07 400 χλμ “Φαλακρό 400 - Επετειακό” – Καβάλα (Ble Cycling Club)</t>
  </si>
  <si>
    <t xml:space="preserve">https://www.openrunner.com/route-details/15574723</t>
  </si>
  <si>
    <t xml:space="preserve">29-07 200 χλμ “Ωρωπός” – Ωρωπός (Α.Ο. Αίολος)</t>
  </si>
  <si>
    <t xml:space="preserve">https://www.openrunner.com/route-details/10260761</t>
  </si>
  <si>
    <t xml:space="preserve">02-09 200 χλμ “Brevet Λάρισας” – Λάρισα (Π.Ο. Λάρισας)</t>
  </si>
  <si>
    <t xml:space="preserve">https://www.openrunner.com/route-details/13727404</t>
  </si>
  <si>
    <t xml:space="preserve">02-09 200 χλμ “ΛΗΜΝΟΣ ΤΟ ΝΗΣΙ ΤΟΥ ΗΦΑΙΣΤΟΥ” – Μύρινα (Aphrodite Lingerie)</t>
  </si>
  <si>
    <t xml:space="preserve">https://www.openrunner.com/route-details/13637859</t>
  </si>
  <si>
    <t xml:space="preserve">03-09 200 χλμ “G.R.M. (gravel, road, mountain)” – Άργος (Bioracer Hellas)</t>
  </si>
  <si>
    <t xml:space="preserve">https://www.openrunner.com/route-details/15508708</t>
  </si>
  <si>
    <t xml:space="preserve">09-09 300 χλμ “BREVET 300kmTOUR DE DIMOKRITOS” – Κομοτηνή (Δημοτικό Αθλητικό Κέντρο Κομοτηνής)</t>
  </si>
  <si>
    <t xml:space="preserve">https://www.openrunner.com/route-details/15568446</t>
  </si>
  <si>
    <t xml:space="preserve">17-09 200 χλμ “ΑΤΤΙΚΗΣ CLASSIC” – Αθήνα (Π.Ε.Π.Α.)</t>
  </si>
  <si>
    <t xml:space="preserve">https://www.openrunner.com/route-details/4339818</t>
  </si>
  <si>
    <t xml:space="preserve">17-09 200 χλμ “Γέφυρες του Αξιού” – Γιαννιτσά (Φ.Ο.Ο. Γιαννιτσών)</t>
  </si>
  <si>
    <t xml:space="preserve">https://www.openrunner.com/route-details/15422453</t>
  </si>
  <si>
    <t xml:space="preserve">23-09 200 χλμ “Brevet Philippi” – Αρχαιολογικός χώρος Φιλίππων (Οψόμεθα εις Φιλίππους)</t>
  </si>
  <si>
    <t xml:space="preserve">https://www.openrunner.com/route-details/7906305</t>
  </si>
  <si>
    <t xml:space="preserve">30-09 200 χλμ “ΓΥΡΟΣ ΤΗΣ ΑΙΤΩΛΟΑΚΑΡΝΑΝΙΑΣ 200 ΧΛΜ” – Αγρινίο (Γ.Π.Σ. Αγρινίου)</t>
  </si>
  <si>
    <t xml:space="preserve">https://www.openrunner.com/route-details/15786589</t>
  </si>
  <si>
    <t xml:space="preserve">30-09 200 χλμ “Ρόδα, σέλα και Βαρβάρα” – Θεσσαλονίκη (Π.Α.Σ. Θεσσαλονίκης)</t>
  </si>
  <si>
    <t xml:space="preserve">https://www.openrunner.com/route-details/15475030</t>
  </si>
  <si>
    <t xml:space="preserve">30-09 300 χλμ “ΓΥΡΟΣ ΤΗΣ ΑΙΤΩΛΟΑΚΑΡΝΑΝΙΑΣ 300 ΧΛΜ” – Αγρινίο (Γ.Π.Σ. Αγρινίου)</t>
  </si>
  <si>
    <t xml:space="preserve">https://www.openrunner.com/route-details/15786576</t>
  </si>
  <si>
    <t xml:space="preserve">14-10 200 χλμ “Στα βουνά του Σπερχειού” – Λουτρά Υπάτης (Ble Cycling Club)</t>
  </si>
  <si>
    <t xml:space="preserve">https://www.openrunner.com/route-details/13638879</t>
  </si>
  <si>
    <t xml:space="preserve">15-10 200 χλμ “Γραμμένη Οξυά - Gravel” – Λουτρά Υπάτης (Α.Ο. Αίολος)</t>
  </si>
  <si>
    <t xml:space="preserve">https://www.openrunner.com/route-details/15712379</t>
  </si>
  <si>
    <t xml:space="preserve">21-10 200 χλμ “Γύρος του Ψηλορείτη” – Ηράκλειο (Αθλητικό Σωματείο ΑμεΑ ΤΑΛΩΣ)</t>
  </si>
  <si>
    <t xml:space="preserve">https://www.openrunner.com/route-details/10542333</t>
  </si>
  <si>
    <t xml:space="preserve">21-10 200 χλμ “Πιέρια - Αλιάκμονας” – Ελασσόνα (Π.Ο. Λάρισας)</t>
  </si>
  <si>
    <t xml:space="preserve">https://www.openrunner.com/route-details/13818068</t>
  </si>
  <si>
    <t xml:space="preserve">21-10 300 χλμ “Λίμνη Δόξα” – Ελευσίνα (Greek Randonneurs)</t>
  </si>
  <si>
    <t xml:space="preserve">https://www.openrunner.com/route-details/13706014</t>
  </si>
  <si>
    <t xml:space="preserve">04-11 200 χλμ “Έκπληξη - Λειβαδιά” – Λιβαδειά (Ble Cycling Club)</t>
  </si>
  <si>
    <t xml:space="preserve">https://www.openrunner.com/route-details/13988305</t>
  </si>
  <si>
    <t xml:space="preserve">09-11 200 χλμ “Βόρεια Εύβοια Classic” – Χαλκίδα (Α.Ο. Αίολος)</t>
  </si>
  <si>
    <t xml:space="preserve">https://www.openrunner.com/route-details/4301840</t>
  </si>
  <si>
    <t xml:space="preserve">03-12 200 χλμ “ΜΙΑ ΒΟΡΡΑ ΚΑΙ ΜΙΑ ΝΟΤΟ” – Χίος (Aphrodite Lingerie)</t>
  </si>
  <si>
    <t xml:space="preserve">https://www.openrunner.com/route-details/14993206</t>
  </si>
  <si>
    <t xml:space="preserve">Συμμετοχή</t>
  </si>
  <si>
    <t xml:space="preserve">SR</t>
  </si>
  <si>
    <t xml:space="preserve">dddd/yyyy</t>
  </si>
  <si>
    <t xml:space="preserve">ΝΑΙ</t>
  </si>
  <si>
    <t xml:space="preserve">ΙΣΩΣ</t>
  </si>
  <si>
    <t xml:space="preserve">ΌΧΙ</t>
  </si>
  <si>
    <t xml:space="preserve">ΑΔΕΙΑ</t>
  </si>
  <si>
    <t xml:space="preserve">Ακύρωση</t>
  </si>
  <si>
    <t xml:space="preserve">ΑΚΥΡΩΘΗΚΕ</t>
  </si>
  <si>
    <t xml:space="preserve">ΕΓΙΝΕ</t>
  </si>
  <si>
    <t xml:space="preserve">Απόσταση</t>
  </si>
  <si>
    <t xml:space="preserve">Ημερομηνία</t>
  </si>
  <si>
    <t xml:space="preserve">Ημέρα</t>
  </si>
  <si>
    <t xml:space="preserve">Πόλη</t>
  </si>
  <si>
    <t xml:space="preserve">Τίτλος</t>
  </si>
  <si>
    <r>
      <rPr>
        <b val="true"/>
        <sz val="11"/>
        <color rgb="FF000000"/>
        <rFont val="Arial"/>
        <family val="2"/>
        <charset val="161"/>
      </rPr>
      <t xml:space="preserve">Υψομετρικά
OpenRunner (</t>
    </r>
    <r>
      <rPr>
        <b val="true"/>
        <u val="single"/>
        <sz val="11"/>
        <color rgb="FF000000"/>
        <rFont val="Arial"/>
        <family val="2"/>
        <charset val="161"/>
      </rPr>
      <t xml:space="preserve">+</t>
    </r>
    <r>
      <rPr>
        <b val="true"/>
        <sz val="11"/>
        <color rgb="FF000000"/>
        <rFont val="Arial"/>
        <family val="2"/>
        <charset val="161"/>
      </rPr>
      <t xml:space="preserve">50m)</t>
    </r>
  </si>
  <si>
    <t xml:space="preserve">Go - Maybe</t>
  </si>
  <si>
    <t xml:space="preserve">OpenRunner Map</t>
  </si>
  <si>
    <t xml:space="preserve">Διοργανωτής</t>
  </si>
  <si>
    <r>
      <rPr>
        <b val="true"/>
        <sz val="11"/>
        <color rgb="FF000000"/>
        <rFont val="Arial"/>
        <family val="2"/>
        <charset val="161"/>
      </rPr>
      <t xml:space="preserve">Απόσταση OpenRunner (</t>
    </r>
    <r>
      <rPr>
        <b val="true"/>
        <u val="single"/>
        <sz val="11"/>
        <color rgb="FF000000"/>
        <rFont val="Arial"/>
        <family val="2"/>
        <charset val="161"/>
      </rPr>
      <t xml:space="preserve">+</t>
    </r>
    <r>
      <rPr>
        <b val="true"/>
        <sz val="11"/>
        <color rgb="FF000000"/>
        <rFont val="Arial"/>
        <family val="2"/>
        <charset val="161"/>
      </rPr>
      <t xml:space="preserve">1km)</t>
    </r>
  </si>
  <si>
    <t xml:space="preserve">calc_distance</t>
  </si>
  <si>
    <t xml:space="preserve">Super
Randonneur</t>
  </si>
  <si>
    <t xml:space="preserve">BREVET ανά Απόσταση</t>
  </si>
  <si>
    <t xml:space="preserve">Σύνολο
Χιλιομέτρων</t>
  </si>
  <si>
    <t xml:space="preserve">ΣΥΝΟΛΟ: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</si>
</sst>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d/m/yyyy"/>
    <numFmt numFmtId="166" formatCode="#,##0"/>
    <numFmt numFmtId="167" formatCode="[$-408]dd/mm/yyyy"/>
    <numFmt numFmtId="168" formatCode="[$-408]d/m/yyyy"/>
    <numFmt numFmtId="169" formatCode="General"/>
    <numFmt numFmtId="170" formatCode="dddd"/>
    <numFmt numFmtId="171" formatCode="0"/>
    <numFmt numFmtId="172" formatCode="dd/mm/yyyy"/>
  </numFmts>
  <fonts count="15">
    <font>
      <sz val="10"/>
      <color rgb="FF000000"/>
      <name val="Arial"/>
      <family val="0"/>
      <charset val="1"/>
    </font>
    <font>
      <sz val="10"/>
      <name val="Arial"/>
      <family val="0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sz val="10"/>
      <color rgb="FF000000"/>
      <name val="Arial"/>
      <family val="2"/>
      <charset val="161"/>
    </font>
    <font>
      <b val="true"/>
      <sz val="10"/>
      <color rgb="FF000000"/>
      <name val="Arial"/>
      <family val="2"/>
      <charset val="161"/>
    </font>
    <font>
      <b val="true"/>
      <sz val="12"/>
      <color rgb="FF000000"/>
      <name val="Arial"/>
      <family val="2"/>
      <charset val="161"/>
    </font>
    <font>
      <sz val="12"/>
      <color rgb="FF000000"/>
      <name val="Arial"/>
      <family val="2"/>
      <charset val="161"/>
    </font>
    <font>
      <u val="single"/>
      <sz val="10"/>
      <color rgb="FF0000FF"/>
      <name val="Arial"/>
      <family val="2"/>
      <charset val="161"/>
    </font>
    <font>
      <b val="true"/>
      <sz val="11"/>
      <color rgb="FF000000"/>
      <name val="Arial"/>
      <family val="2"/>
      <charset val="161"/>
    </font>
    <font>
      <b val="true"/>
      <u val="single"/>
      <sz val="11"/>
      <color rgb="FF000000"/>
      <name val="Arial"/>
      <family val="2"/>
      <charset val="161"/>
    </font>
    <font>
      <sz val="11"/>
      <color rgb="FF000000"/>
      <name val="Arial"/>
      <family val="2"/>
      <charset val="161"/>
    </font>
    <font>
      <u val="single"/>
      <sz val="11"/>
      <color rgb="FF0000FF"/>
      <name val="Arial"/>
      <family val="2"/>
      <charset val="161"/>
    </font>
    <font>
      <b val="true"/>
      <sz val="14"/>
      <color rgb="FF000000"/>
      <name val="Arial"/>
      <family val="2"/>
      <charset val="161"/>
    </font>
    <font>
      <b val="true"/>
      <sz val="11"/>
      <color rgb="FF000000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8">
    <border diagonalUp="false" diagonalDown="false">
      <left/>
      <right/>
      <top/>
      <bottom/>
      <diagonal/>
    </border>
    <border diagonalUp="false" diagonalDown="false">
      <left/>
      <right/>
      <top style="thin">
        <color rgb="FF5B9BD5"/>
      </top>
      <bottom style="double">
        <color rgb="FF5B9BD5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/>
      <right/>
      <top/>
      <bottom style="double">
        <color rgb="FF5B9BD5"/>
      </bottom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1" applyFont="true" applyBorder="true" applyAlignment="true" applyProtection="false">
      <alignment horizontal="general" vertical="bottom" textRotation="0" wrapText="false" indent="0" shrinkToFit="false"/>
    </xf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0" xfId="21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21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6" fontId="6" fillId="0" borderId="0" xfId="21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9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70" fontId="4" fillId="0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71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0" xfId="21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6" fontId="7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9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6" fillId="0" borderId="0" xfId="21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6" fontId="9" fillId="0" borderId="0" xfId="21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7" fontId="9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8" fontId="9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0" xfId="21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6" fontId="9" fillId="0" borderId="0" xfId="21" applyFont="true" applyBorder="false" applyAlignment="true" applyProtection="true">
      <alignment horizontal="center" vertical="top" textRotation="0" wrapText="true" indent="0" shrinkToFit="false"/>
      <protection locked="true" hidden="false"/>
    </xf>
    <xf numFmtId="164" fontId="9" fillId="0" borderId="0" xfId="21" applyFont="true" applyBorder="false" applyAlignment="true" applyProtection="true">
      <alignment horizontal="center" vertical="top" textRotation="0" wrapText="true" indent="0" shrinkToFit="false"/>
      <protection locked="false" hidden="false"/>
    </xf>
    <xf numFmtId="164" fontId="9" fillId="0" borderId="0" xfId="21" applyFont="true" applyBorder="false" applyAlignment="true" applyProtection="true">
      <alignment horizontal="center" vertical="top" textRotation="0" wrapText="true" indent="0" shrinkToFit="false"/>
      <protection locked="true" hidden="false"/>
    </xf>
    <xf numFmtId="169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72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70" fontId="11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9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12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1" fillId="0" borderId="0" xfId="21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6" fontId="11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3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3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0" borderId="17" xfId="22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6" fillId="0" borderId="17" xfId="22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Κανονικό 2" xfId="21"/>
    <cellStyle name="*unknown*" xfId="20" builtinId="8"/>
    <cellStyle name="Excel Built-in Total" xfId="22"/>
  </cellStyles>
  <dxfs count="18"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  <dxf>
      <fill>
        <patternFill patternType="solid">
          <fgColor rgb="FF0000FF"/>
        </patternFill>
      </fill>
    </dxf>
    <dxf>
      <fill>
        <patternFill>
          <bgColor rgb="FFE2F0D9"/>
        </patternFill>
      </fill>
    </dxf>
    <dxf>
      <font>
        <name val="Arial"/>
        <charset val="1"/>
        <family val="0"/>
        <color rgb="FF000000"/>
      </font>
    </dxf>
    <dxf>
      <fill>
        <patternFill>
          <bgColor rgb="FFA9D18E"/>
        </patternFill>
      </fill>
    </dxf>
    <dxf>
      <fill>
        <patternFill>
          <bgColor rgb="FFE2F0D9"/>
        </patternFill>
      </fill>
    </dxf>
    <dxf>
      <font>
        <name val="Arial"/>
        <charset val="1"/>
        <family val="0"/>
        <color rgb="FF000000"/>
      </font>
    </dxf>
    <dxf>
      <fill>
        <patternFill>
          <bgColor rgb="FFA9D18E"/>
        </patternFill>
      </fill>
    </dxf>
    <dxf>
      <fill>
        <patternFill>
          <bgColor rgb="FFE2F0D9"/>
        </patternFill>
      </fill>
    </dxf>
    <dxf>
      <font>
        <name val="Arial"/>
        <charset val="1"/>
        <family val="0"/>
        <color rgb="FF000000"/>
      </font>
    </dxf>
    <dxf>
      <fill>
        <patternFill>
          <bgColor rgb="FFA9D18E"/>
        </patternFill>
      </fill>
    </dxf>
    <dxf>
      <fill>
        <patternFill>
          <bgColor rgb="FFE2F0D9"/>
        </patternFill>
      </fill>
    </dxf>
    <dxf>
      <font>
        <name val="Arial"/>
        <charset val="1"/>
        <family val="0"/>
        <color rgb="FF000000"/>
      </font>
    </dxf>
    <dxf>
      <fill>
        <patternFill>
          <bgColor rgb="FFA9D18E"/>
        </patternFill>
      </fill>
    </dxf>
    <dxf>
      <fill>
        <patternFill>
          <bgColor rgb="FFC5E0B4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18E"/>
      <rgbColor rgb="FF808080"/>
      <rgbColor rgb="FF5B9BD5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Cancelation" displayName="Cancelation" ref="A8:A12" headerRowCount="1" totalsRowCount="0" totalsRowShown="0">
  <autoFilter ref="A8:A12"/>
  <tableColumns count="1">
    <tableColumn id="1" name="Ακύρωση"/>
  </tableColumns>
</table>
</file>

<file path=xl/tables/table2.xml><?xml version="1.0" encoding="utf-8"?>
<table xmlns="http://schemas.openxmlformats.org/spreadsheetml/2006/main" id="2" name="Participation" displayName="Participation" ref="A1:A6" headerRowCount="1" totalsRowCount="0" totalsRowShown="0">
  <autoFilter ref="A1:A6"/>
  <tableColumns count="1">
    <tableColumn id="1" name="Συμμετοχή"/>
  </tableColumns>
</table>
</file>

<file path=xl/tables/table3.xml><?xml version="1.0" encoding="utf-8"?>
<table xmlns="http://schemas.openxmlformats.org/spreadsheetml/2006/main" id="3" name="tblFinal" displayName="tblFinal" ref="A2:K79" headerRowCount="1" totalsRowCount="0" totalsRowShown="0">
  <autoFilter ref="A2:K79"/>
  <tableColumns count="11">
    <tableColumn id="1" name="Απόσταση"/>
    <tableColumn id="2" name="Ημερομηνία"/>
    <tableColumn id="3" name="Ημέρα"/>
    <tableColumn id="4" name="Πόλη"/>
    <tableColumn id="5" name="Τίτλος"/>
    <tableColumn id="6" name="Υψομετρικά&#10;OpenRunner (+50m)"/>
    <tableColumn id="7" name="Go - Maybe"/>
    <tableColumn id="8" name="OpenRunner Map"/>
    <tableColumn id="9" name="Διοργανωτής"/>
    <tableColumn id="10" name="Απόσταση OpenRunner (+1km)"/>
    <tableColumn id="11" name="calc_distance"/>
  </tableColumns>
</table>
</file>

<file path=xl/tables/table4.xml><?xml version="1.0" encoding="utf-8"?>
<table xmlns="http://schemas.openxmlformats.org/spreadsheetml/2006/main" id="4" name="tblList" displayName="tblList" ref="A2:N80" headerRowCount="1" totalsRowCount="0" totalsRowShown="0">
  <autoFilter ref="A2:N80"/>
  <tableColumns count="14">
    <tableColumn id="1" name="Distance"/>
    <tableColumn id="2" name="Date"/>
    <tableColumn id="3" name="Day"/>
    <tableColumn id="4" name="City"/>
    <tableColumn id="5" name="Organizator"/>
    <tableColumn id="6" name="Title"/>
    <tableColumn id="7" name="Title2"/>
    <tableColumn id="8" name="go-nogo"/>
    <tableColumn id="9" name="Source"/>
    <tableColumn id="10" name="Error"/>
    <tableColumn id="11" name="or_distance"/>
    <tableColumn id="12" name="Altitude"/>
    <tableColumn id="13" name="or_link"/>
    <tableColumn id="14" name="organizator_site"/>
  </tableColumns>
</tabl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openrunner.com/route-details/15574558" TargetMode="External"/><Relationship Id="rId2" Type="http://schemas.openxmlformats.org/officeDocument/2006/relationships/hyperlink" Target="https://www.blecyclingclub.gr/" TargetMode="External"/><Relationship Id="rId3" Type="http://schemas.openxmlformats.org/officeDocument/2006/relationships/hyperlink" Target="https://www.openrunner.com/route-details/15751815" TargetMode="External"/><Relationship Id="rId4" Type="http://schemas.openxmlformats.org/officeDocument/2006/relationships/hyperlink" Target="https://www.openrunner.com/route-details/9445561" TargetMode="External"/><Relationship Id="rId5" Type="http://schemas.openxmlformats.org/officeDocument/2006/relationships/hyperlink" Target="https://www.openrunner.com/route-details/9445561" TargetMode="External"/><Relationship Id="rId6" Type="http://schemas.openxmlformats.org/officeDocument/2006/relationships/hyperlink" Target="http://pepa.gr/" TargetMode="External"/><Relationship Id="rId7" Type="http://schemas.openxmlformats.org/officeDocument/2006/relationships/hyperlink" Target="https://www.openrunner.com/route-details/10995510" TargetMode="External"/><Relationship Id="rId8" Type="http://schemas.openxmlformats.org/officeDocument/2006/relationships/hyperlink" Target="https://www.blecyclingclub.gr/" TargetMode="External"/><Relationship Id="rId9" Type="http://schemas.openxmlformats.org/officeDocument/2006/relationships/hyperlink" Target="https://www.openrunner.com/route-details/4084572" TargetMode="External"/><Relationship Id="rId10" Type="http://schemas.openxmlformats.org/officeDocument/2006/relationships/hyperlink" Target="https://www.blecyclingclub.gr/" TargetMode="External"/><Relationship Id="rId11" Type="http://schemas.openxmlformats.org/officeDocument/2006/relationships/hyperlink" Target="https://www.openrunner.com/route-details/14234762" TargetMode="External"/><Relationship Id="rId12" Type="http://schemas.openxmlformats.org/officeDocument/2006/relationships/hyperlink" Target="https://www.openrunner.com/route-details/5366878" TargetMode="External"/><Relationship Id="rId13" Type="http://schemas.openxmlformats.org/officeDocument/2006/relationships/hyperlink" Target="http://pepa.gr/" TargetMode="External"/><Relationship Id="rId14" Type="http://schemas.openxmlformats.org/officeDocument/2006/relationships/hyperlink" Target="https://www.openrunner.com/route-details/8616358" TargetMode="External"/><Relationship Id="rId15" Type="http://schemas.openxmlformats.org/officeDocument/2006/relationships/hyperlink" Target="https://www.openrunner.com/route-details/13862455" TargetMode="External"/><Relationship Id="rId16" Type="http://schemas.openxmlformats.org/officeDocument/2006/relationships/hyperlink" Target="https://www.openrunner.com/route-details/12081086" TargetMode="External"/><Relationship Id="rId17" Type="http://schemas.openxmlformats.org/officeDocument/2006/relationships/hyperlink" Target="https://www.blecyclingclub.gr/" TargetMode="External"/><Relationship Id="rId18" Type="http://schemas.openxmlformats.org/officeDocument/2006/relationships/hyperlink" Target="https://www.openrunner.com/route-details/11004928" TargetMode="External"/><Relationship Id="rId19" Type="http://schemas.openxmlformats.org/officeDocument/2006/relationships/hyperlink" Target="https://www.openrunner.com/route-details/11057120" TargetMode="External"/><Relationship Id="rId20" Type="http://schemas.openxmlformats.org/officeDocument/2006/relationships/hyperlink" Target="https://www.blecyclingclub.gr/" TargetMode="External"/><Relationship Id="rId21" Type="http://schemas.openxmlformats.org/officeDocument/2006/relationships/hyperlink" Target="https://www.openrunner.com/route-details/9690489" TargetMode="External"/><Relationship Id="rId22" Type="http://schemas.openxmlformats.org/officeDocument/2006/relationships/hyperlink" Target="https://www.openrunner.com/route-details/15786673" TargetMode="External"/><Relationship Id="rId23" Type="http://schemas.openxmlformats.org/officeDocument/2006/relationships/hyperlink" Target="http://pepa.gr/" TargetMode="External"/><Relationship Id="rId24" Type="http://schemas.openxmlformats.org/officeDocument/2006/relationships/hyperlink" Target="https://www.openrunner.com/route-details/15420067" TargetMode="External"/><Relationship Id="rId25" Type="http://schemas.openxmlformats.org/officeDocument/2006/relationships/hyperlink" Target="https://www.openrunner.com/route-details/12080607" TargetMode="External"/><Relationship Id="rId26" Type="http://schemas.openxmlformats.org/officeDocument/2006/relationships/hyperlink" Target="https://www.blecyclingclub.gr/" TargetMode="External"/><Relationship Id="rId27" Type="http://schemas.openxmlformats.org/officeDocument/2006/relationships/hyperlink" Target="https://www.blecyclingclub.gr/" TargetMode="External"/><Relationship Id="rId28" Type="http://schemas.openxmlformats.org/officeDocument/2006/relationships/hyperlink" Target="https://www.openrunner.com/route-details/13637537" TargetMode="External"/><Relationship Id="rId29" Type="http://schemas.openxmlformats.org/officeDocument/2006/relationships/hyperlink" Target="https://www.openrunner.com/route-details/15786540" TargetMode="External"/><Relationship Id="rId30" Type="http://schemas.openxmlformats.org/officeDocument/2006/relationships/hyperlink" Target="https://www.openrunner.com/route-details/13628877" TargetMode="External"/><Relationship Id="rId31" Type="http://schemas.openxmlformats.org/officeDocument/2006/relationships/hyperlink" Target="https://www.openrunner.com/route-details/15555089" TargetMode="External"/><Relationship Id="rId32" Type="http://schemas.openxmlformats.org/officeDocument/2006/relationships/hyperlink" Target="https://www.openrunner.com/route-details/5257756" TargetMode="External"/><Relationship Id="rId33" Type="http://schemas.openxmlformats.org/officeDocument/2006/relationships/hyperlink" Target="https://www.blecyclingclub.gr/" TargetMode="External"/><Relationship Id="rId34" Type="http://schemas.openxmlformats.org/officeDocument/2006/relationships/hyperlink" Target="https://www.openrunner.com/route-details/15537578" TargetMode="External"/><Relationship Id="rId35" Type="http://schemas.openxmlformats.org/officeDocument/2006/relationships/hyperlink" Target="https://www.openrunner.com/route-details/15440361" TargetMode="External"/><Relationship Id="rId36" Type="http://schemas.openxmlformats.org/officeDocument/2006/relationships/hyperlink" Target="https://www.openrunner.com/route-details/13720875" TargetMode="External"/><Relationship Id="rId37" Type="http://schemas.openxmlformats.org/officeDocument/2006/relationships/hyperlink" Target="https://www.openrunner.com/route-details/15543225" TargetMode="External"/><Relationship Id="rId38" Type="http://schemas.openxmlformats.org/officeDocument/2006/relationships/hyperlink" Target="https://www.openrunner.com/route-details/15543323" TargetMode="External"/><Relationship Id="rId39" Type="http://schemas.openxmlformats.org/officeDocument/2006/relationships/hyperlink" Target="https://www.openrunner.com/route-details/12080164" TargetMode="External"/><Relationship Id="rId40" Type="http://schemas.openxmlformats.org/officeDocument/2006/relationships/hyperlink" Target="https://www.blecyclingclub.gr/" TargetMode="External"/><Relationship Id="rId41" Type="http://schemas.openxmlformats.org/officeDocument/2006/relationships/hyperlink" Target="https://www.openrunner.com/route-details/9797948" TargetMode="External"/><Relationship Id="rId42" Type="http://schemas.openxmlformats.org/officeDocument/2006/relationships/hyperlink" Target="http://pepa.gr/" TargetMode="External"/><Relationship Id="rId43" Type="http://schemas.openxmlformats.org/officeDocument/2006/relationships/hyperlink" Target="https://www.openrunner.com/route-details/6694931" TargetMode="External"/><Relationship Id="rId44" Type="http://schemas.openxmlformats.org/officeDocument/2006/relationships/hyperlink" Target="https://www.openrunner.com/route-details/15578730" TargetMode="External"/><Relationship Id="rId45" Type="http://schemas.openxmlformats.org/officeDocument/2006/relationships/hyperlink" Target="https://www.openrunner.com/route-details/15585488" TargetMode="External"/><Relationship Id="rId46" Type="http://schemas.openxmlformats.org/officeDocument/2006/relationships/hyperlink" Target="https://www.openrunner.com/route-details/15555229" TargetMode="External"/><Relationship Id="rId47" Type="http://schemas.openxmlformats.org/officeDocument/2006/relationships/hyperlink" Target="https://www.blecyclingclub.gr/" TargetMode="External"/><Relationship Id="rId48" Type="http://schemas.openxmlformats.org/officeDocument/2006/relationships/hyperlink" Target="https://www.openrunner.com/route-details/15749182" TargetMode="External"/><Relationship Id="rId49" Type="http://schemas.openxmlformats.org/officeDocument/2006/relationships/hyperlink" Target="https://www.openrunner.com/route-details/13425316" TargetMode="External"/><Relationship Id="rId50" Type="http://schemas.openxmlformats.org/officeDocument/2006/relationships/hyperlink" Target="https://www.openrunner.com/route-details/15472557" TargetMode="External"/><Relationship Id="rId51" Type="http://schemas.openxmlformats.org/officeDocument/2006/relationships/hyperlink" Target="https://www.openrunner.com/route-details/9120147" TargetMode="External"/><Relationship Id="rId52" Type="http://schemas.openxmlformats.org/officeDocument/2006/relationships/hyperlink" Target="https://www.openrunner.com/route-details/15169538" TargetMode="External"/><Relationship Id="rId53" Type="http://schemas.openxmlformats.org/officeDocument/2006/relationships/hyperlink" Target="https://www.blecyclingclub.gr/" TargetMode="External"/><Relationship Id="rId54" Type="http://schemas.openxmlformats.org/officeDocument/2006/relationships/hyperlink" Target="https://www.openrunner.com/route-details/15445608" TargetMode="External"/><Relationship Id="rId55" Type="http://schemas.openxmlformats.org/officeDocument/2006/relationships/hyperlink" Target="https://www.openrunner.com/route-details/15090683" TargetMode="External"/><Relationship Id="rId56" Type="http://schemas.openxmlformats.org/officeDocument/2006/relationships/hyperlink" Target="https://www.openrunner.com/route-details/15458234" TargetMode="External"/><Relationship Id="rId57" Type="http://schemas.openxmlformats.org/officeDocument/2006/relationships/hyperlink" Target="https://www.openrunner.com/route-details/15440486" TargetMode="External"/><Relationship Id="rId58" Type="http://schemas.openxmlformats.org/officeDocument/2006/relationships/hyperlink" Target="https://www.openrunner.com/route-details/15535408" TargetMode="External"/><Relationship Id="rId59" Type="http://schemas.openxmlformats.org/officeDocument/2006/relationships/hyperlink" Target="https://www.openrunner.com/route-details/15510971" TargetMode="External"/><Relationship Id="rId60" Type="http://schemas.openxmlformats.org/officeDocument/2006/relationships/hyperlink" Target="https://www.blecyclingclub.gr/" TargetMode="External"/><Relationship Id="rId61" Type="http://schemas.openxmlformats.org/officeDocument/2006/relationships/hyperlink" Target="https://www.openrunner.com/route-details/5366881" TargetMode="External"/><Relationship Id="rId62" Type="http://schemas.openxmlformats.org/officeDocument/2006/relationships/hyperlink" Target="http://pepa.gr/" TargetMode="External"/><Relationship Id="rId63" Type="http://schemas.openxmlformats.org/officeDocument/2006/relationships/hyperlink" Target="https://www.openrunner.com/route-details/13711990" TargetMode="External"/><Relationship Id="rId64" Type="http://schemas.openxmlformats.org/officeDocument/2006/relationships/hyperlink" Target="https://www.openrunner.com/route-details/15422262" TargetMode="External"/><Relationship Id="rId65" Type="http://schemas.openxmlformats.org/officeDocument/2006/relationships/hyperlink" Target="https://www.blecyclingclub.gr/" TargetMode="External"/><Relationship Id="rId66" Type="http://schemas.openxmlformats.org/officeDocument/2006/relationships/hyperlink" Target="https://www.openrunner.com/route-details/10151082" TargetMode="External"/><Relationship Id="rId67" Type="http://schemas.openxmlformats.org/officeDocument/2006/relationships/hyperlink" Target="http://pepa.gr/" TargetMode="External"/><Relationship Id="rId68" Type="http://schemas.openxmlformats.org/officeDocument/2006/relationships/hyperlink" Target="https://www.openrunner.com/route-details/15565339" TargetMode="External"/><Relationship Id="rId69" Type="http://schemas.openxmlformats.org/officeDocument/2006/relationships/hyperlink" Target="https://www.openrunner.com/route-details/13683012" TargetMode="External"/><Relationship Id="rId70" Type="http://schemas.openxmlformats.org/officeDocument/2006/relationships/hyperlink" Target="https://www.openrunner.com/route-details/15480996" TargetMode="External"/><Relationship Id="rId71" Type="http://schemas.openxmlformats.org/officeDocument/2006/relationships/hyperlink" Target="https://www.openrunner.com/route-details/5285545" TargetMode="External"/><Relationship Id="rId72" Type="http://schemas.openxmlformats.org/officeDocument/2006/relationships/hyperlink" Target="http://pepa.gr/" TargetMode="External"/><Relationship Id="rId73" Type="http://schemas.openxmlformats.org/officeDocument/2006/relationships/hyperlink" Target="https://www.openrunner.com/route-details/15749187" TargetMode="External"/><Relationship Id="rId74" Type="http://schemas.openxmlformats.org/officeDocument/2006/relationships/hyperlink" Target="https://www.openrunner.com/route-details/14793182" TargetMode="External"/><Relationship Id="rId75" Type="http://schemas.openxmlformats.org/officeDocument/2006/relationships/hyperlink" Target="https://www.openrunner.com/route-details/8384119" TargetMode="External"/><Relationship Id="rId76" Type="http://schemas.openxmlformats.org/officeDocument/2006/relationships/hyperlink" Target="http://pepa.gr/" TargetMode="External"/><Relationship Id="rId77" Type="http://schemas.openxmlformats.org/officeDocument/2006/relationships/hyperlink" Target="https://www.openrunner.com/route-details/15783376" TargetMode="External"/><Relationship Id="rId78" Type="http://schemas.openxmlformats.org/officeDocument/2006/relationships/hyperlink" Target="https://www.openrunner.com/route-details/15574723" TargetMode="External"/><Relationship Id="rId79" Type="http://schemas.openxmlformats.org/officeDocument/2006/relationships/hyperlink" Target="https://www.blecyclingclub.gr/" TargetMode="External"/><Relationship Id="rId80" Type="http://schemas.openxmlformats.org/officeDocument/2006/relationships/hyperlink" Target="https://www.openrunner.com/route-details/10260761" TargetMode="External"/><Relationship Id="rId81" Type="http://schemas.openxmlformats.org/officeDocument/2006/relationships/hyperlink" Target="https://www.openrunner.com/route-details/13727404" TargetMode="External"/><Relationship Id="rId82" Type="http://schemas.openxmlformats.org/officeDocument/2006/relationships/hyperlink" Target="https://www.openrunner.com/route-details/13637859" TargetMode="External"/><Relationship Id="rId83" Type="http://schemas.openxmlformats.org/officeDocument/2006/relationships/hyperlink" Target="https://www.openrunner.com/route-details/15508708" TargetMode="External"/><Relationship Id="rId84" Type="http://schemas.openxmlformats.org/officeDocument/2006/relationships/hyperlink" Target="https://www.openrunner.com/route-details/15568446" TargetMode="External"/><Relationship Id="rId85" Type="http://schemas.openxmlformats.org/officeDocument/2006/relationships/hyperlink" Target="https://www.openrunner.com/route-details/4339818" TargetMode="External"/><Relationship Id="rId86" Type="http://schemas.openxmlformats.org/officeDocument/2006/relationships/hyperlink" Target="http://pepa.gr/" TargetMode="External"/><Relationship Id="rId87" Type="http://schemas.openxmlformats.org/officeDocument/2006/relationships/hyperlink" Target="https://www.openrunner.com/route-details/15422453" TargetMode="External"/><Relationship Id="rId88" Type="http://schemas.openxmlformats.org/officeDocument/2006/relationships/hyperlink" Target="https://www.openrunner.com/route-details/7906305" TargetMode="External"/><Relationship Id="rId89" Type="http://schemas.openxmlformats.org/officeDocument/2006/relationships/hyperlink" Target="https://www.openrunner.com/route-details/15786589" TargetMode="External"/><Relationship Id="rId90" Type="http://schemas.openxmlformats.org/officeDocument/2006/relationships/hyperlink" Target="https://www.openrunner.com/route-details/15475030" TargetMode="External"/><Relationship Id="rId91" Type="http://schemas.openxmlformats.org/officeDocument/2006/relationships/hyperlink" Target="https://www.openrunner.com/route-details/15786576" TargetMode="External"/><Relationship Id="rId92" Type="http://schemas.openxmlformats.org/officeDocument/2006/relationships/hyperlink" Target="https://www.openrunner.com/route-details/13638879" TargetMode="External"/><Relationship Id="rId93" Type="http://schemas.openxmlformats.org/officeDocument/2006/relationships/hyperlink" Target="https://www.blecyclingclub.gr/" TargetMode="External"/><Relationship Id="rId94" Type="http://schemas.openxmlformats.org/officeDocument/2006/relationships/hyperlink" Target="https://www.openrunner.com/route-details/13988305" TargetMode="External"/><Relationship Id="rId95" Type="http://schemas.openxmlformats.org/officeDocument/2006/relationships/hyperlink" Target="https://www.blecyclingclub.gr/" TargetMode="External"/><Relationship Id="rId96" Type="http://schemas.openxmlformats.org/officeDocument/2006/relationships/table" Target="../tables/table4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table" Target="../tables/table1.xml"/><Relationship Id="rId2" Type="http://schemas.openxmlformats.org/officeDocument/2006/relationships/table" Target="../tables/table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table" Target="../tables/table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N8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2" topLeftCell="A4" activePane="bottomLeft" state="frozen"/>
      <selection pane="topLeft" activeCell="A1" activeCellId="0" sqref="A1"/>
      <selection pane="bottomLeft" activeCell="A5" activeCellId="0" sqref="A5"/>
    </sheetView>
  </sheetViews>
  <sheetFormatPr defaultColWidth="8.71484375" defaultRowHeight="12.75" zeroHeight="false" outlineLevelRow="0" outlineLevelCol="0"/>
  <cols>
    <col collapsed="false" customWidth="true" hidden="false" outlineLevel="0" max="1" min="1" style="1" width="10.85"/>
    <col collapsed="false" customWidth="true" hidden="false" outlineLevel="0" max="2" min="2" style="2" width="24.57"/>
    <col collapsed="false" customWidth="true" hidden="false" outlineLevel="0" max="3" min="3" style="1" width="12.71"/>
    <col collapsed="false" customWidth="true" hidden="false" outlineLevel="0" max="5" min="4" style="1" width="56.71"/>
    <col collapsed="false" customWidth="true" hidden="false" outlineLevel="0" max="6" min="6" style="1" width="72.14"/>
    <col collapsed="false" customWidth="true" hidden="false" outlineLevel="0" max="7" min="7" style="1" width="112"/>
    <col collapsed="false" customWidth="true" hidden="false" outlineLevel="0" max="8" min="8" style="0" width="18"/>
    <col collapsed="false" customWidth="true" hidden="false" outlineLevel="0" max="9" min="9" style="1" width="125.42"/>
    <col collapsed="false" customWidth="true" hidden="false" outlineLevel="0" max="10" min="10" style="1" width="11.29"/>
    <col collapsed="false" customWidth="true" hidden="false" outlineLevel="0" max="11" min="11" style="0" width="30.57"/>
    <col collapsed="false" customWidth="true" hidden="false" outlineLevel="0" max="12" min="12" style="0" width="25.71"/>
    <col collapsed="false" customWidth="true" hidden="false" outlineLevel="0" max="13" min="13" style="0" width="45"/>
    <col collapsed="false" customWidth="true" hidden="false" outlineLevel="0" max="14" min="14" style="0" width="53.71"/>
  </cols>
  <sheetData>
    <row r="2" customFormat="false" ht="15.75" hidden="false" customHeight="false" outlineLevel="0" collapsed="false">
      <c r="A2" s="3" t="s">
        <v>0</v>
      </c>
      <c r="B2" s="4" t="s">
        <v>1</v>
      </c>
      <c r="C2" s="5" t="s">
        <v>2</v>
      </c>
      <c r="D2" s="6" t="s">
        <v>3</v>
      </c>
      <c r="E2" s="6" t="s">
        <v>4</v>
      </c>
      <c r="F2" s="6" t="s">
        <v>5</v>
      </c>
      <c r="G2" s="7" t="s">
        <v>6</v>
      </c>
      <c r="H2" s="8" t="s">
        <v>7</v>
      </c>
      <c r="I2" s="7" t="s">
        <v>8</v>
      </c>
      <c r="J2" s="7" t="s">
        <v>9</v>
      </c>
      <c r="K2" s="6" t="s">
        <v>10</v>
      </c>
      <c r="L2" s="9" t="s">
        <v>11</v>
      </c>
      <c r="M2" s="6" t="s">
        <v>12</v>
      </c>
      <c r="N2" s="6" t="s">
        <v>13</v>
      </c>
    </row>
    <row r="3" customFormat="false" ht="15" hidden="false" customHeight="false" outlineLevel="0" collapsed="false">
      <c r="A3" s="10" t="str">
        <f aca="false">IF(RIGHT(LEFT(tblList[[#This Row],[Source]],9),3)="24 ",360,IF(RIGHT(LEFT(tblList[[#This Row],[Source]],9),3)="100","1000",RIGHT(LEFT(tblList[[#This Row],[Source]],9),3)))</f>
        <v>200</v>
      </c>
      <c r="B3" s="2" t="n">
        <f aca="false">DATEVALUE(LEFT(tblList[[#This Row],[Source]],2)&amp;"/"&amp;RIGHT(LEFT(tblList[[#This Row],[Source]],5),2)&amp;"/2023")</f>
        <v>44933</v>
      </c>
      <c r="C3" s="11" t="n">
        <f aca="false">WEEKDAY(tblList[[#This Row],[Date]])</f>
        <v>7</v>
      </c>
      <c r="D3" s="1" t="str">
        <f aca="false">TRIM(LEFT(SUBSTITUTE(REPLACE(tblList[[#This Row],[Source]],1,FIND("– ",tblList[[#This Row],[Source]]),""),"(",REPT(" ",254)),255))</f>
        <v>Κομοτηνή</v>
      </c>
      <c r="E3" s="1" t="str">
        <f aca="false">TRIM(LEFT(SUBSTITUTE(REPLACE(tblList[[#This Row],[Source]],1,FIND("(",tblList[[#This Row],[Source]]),""),")",REPT(" ",254)),255))</f>
        <v>Ble Cycling Club</v>
      </c>
      <c r="F3" s="1" t="str">
        <f aca="false">SUBSTITUTE(tblList[[#This Row],[Title2]],MID(LEFT(tblList[[#This Row],[Title2]],FIND(")",tblList[[#This Row],[Title2]])),FIND("” – ",tblList[[#This Row],[Title2]]),LEN(tblList[[#This Row],[Title2]])),"")</f>
        <v>Κομοτηνή - Κεραμωτή</v>
      </c>
      <c r="G3" s="1" t="str">
        <f aca="false">TRIM(LEFT(SUBSTITUTE(REPLACE(tblList[[#This Row],[Source]],1,FIND("“",tblList[[#This Row],[Source]]),""),"""",REPT(" ",254)),255))</f>
        <v>Κομοτηνή - Κεραμωτή” – Κομοτηνή (Ble Cycling Club)</v>
      </c>
      <c r="H3" s="12"/>
      <c r="I3" s="1" t="s">
        <v>14</v>
      </c>
      <c r="J3" s="1" t="str">
        <f aca="false">IF(tblList[or_distance]&gt;(tblList[[#This Row],[Distance]]+tblList[[#This Row],[Distance]]*5%),"Out of Rules",IF(tblList[or_distance]&lt;(tblList[[#This Row],[Distance]]-tblList[[#This Row],[Distance]]*5%),"Out of Rules","OK"))</f>
        <v>OK</v>
      </c>
      <c r="K3" s="13" t="n">
        <v>203</v>
      </c>
      <c r="L3" s="14" t="n">
        <v>1000</v>
      </c>
      <c r="M3" s="15" t="s">
        <v>15</v>
      </c>
      <c r="N3" s="15" t="s">
        <v>16</v>
      </c>
    </row>
    <row r="4" customFormat="false" ht="15" hidden="false" customHeight="false" outlineLevel="0" collapsed="false">
      <c r="A4" s="10" t="str">
        <f aca="false">IF(RIGHT(LEFT(tblList[[#This Row],[Source]],9),3)="24 ",360,IF(RIGHT(LEFT(tblList[[#This Row],[Source]],9),3)="100","1000",RIGHT(LEFT(tblList[[#This Row],[Source]],9),3)))</f>
        <v>200</v>
      </c>
      <c r="B4" s="2" t="n">
        <f aca="false">DATEVALUE(LEFT(tblList[[#This Row],[Source]],2)&amp;"/"&amp;RIGHT(LEFT(tblList[[#This Row],[Source]],5),2)&amp;"/2023")</f>
        <v>44948</v>
      </c>
      <c r="C4" s="11" t="n">
        <f aca="false">WEEKDAY(tblList[[#This Row],[Date]])</f>
        <v>1</v>
      </c>
      <c r="D4" s="1" t="str">
        <f aca="false">TRIM(LEFT(SUBSTITUTE(REPLACE(tblList[[#This Row],[Source]],1,FIND("– ",tblList[[#This Row],[Source]]),""),"(",REPT(" ",254)),255))</f>
        <v>Ελευσίνα</v>
      </c>
      <c r="E4" s="1" t="str">
        <f aca="false">TRIM(LEFT(SUBSTITUTE(REPLACE(tblList[[#This Row],[Source]],1,FIND("(",tblList[[#This Row],[Source]]),""),")",REPT(" ",254)),255))</f>
        <v>Bioracer Hellas</v>
      </c>
      <c r="F4" s="1" t="str">
        <f aca="false">SUBSTITUTE(tblList[[#This Row],[Title2]],MID(LEFT(tblList[[#This Row],[Title2]],FIND(")",tblList[[#This Row],[Title2]])),FIND("” – ",tblList[[#This Row],[Title2]]),LEN(tblList[[#This Row],[Title2]])),"")</f>
        <v>Γέφυρα Ποσειδωνίας</v>
      </c>
      <c r="G4" s="1" t="str">
        <f aca="false">TRIM(LEFT(SUBSTITUTE(REPLACE(tblList[[#This Row],[Source]],1,FIND("“",tblList[[#This Row],[Source]]),""),"""",REPT(" ",254)),255))</f>
        <v>Γέφυρα Ποσειδωνίας” – Ελευσίνα (Bioracer Hellas)</v>
      </c>
      <c r="H4" s="12"/>
      <c r="I4" s="1" t="s">
        <v>17</v>
      </c>
      <c r="J4" s="1" t="str">
        <f aca="false">IF(tblList[or_distance]&gt;(tblList[[#This Row],[Distance]]+tblList[[#This Row],[Distance]]*5%),"Out of Rules",IF(tblList[or_distance]&lt;(tblList[[#This Row],[Distance]]-tblList[[#This Row],[Distance]]*5%),"Out of Rules","OK"))</f>
        <v>OK</v>
      </c>
      <c r="K4" s="13" t="n">
        <v>200</v>
      </c>
      <c r="L4" s="14" t="n">
        <v>1950</v>
      </c>
      <c r="M4" s="15" t="s">
        <v>18</v>
      </c>
      <c r="N4" s="13"/>
    </row>
    <row r="5" customFormat="false" ht="15" hidden="false" customHeight="false" outlineLevel="0" collapsed="false">
      <c r="A5" s="10" t="str">
        <f aca="false">IF(RIGHT(LEFT(tblList[[#This Row],[Source]],9),3)="24 ",360,IF(RIGHT(LEFT(tblList[[#This Row],[Source]],9),3)="100","1000",RIGHT(LEFT(tblList[[#This Row],[Source]],9),3)))</f>
        <v>200</v>
      </c>
      <c r="B5" s="2" t="n">
        <f aca="false">DATEVALUE(LEFT(tblList[[#This Row],[Source]],2)&amp;"/"&amp;RIGHT(LEFT(tblList[[#This Row],[Source]],5),2)&amp;"/2023")</f>
        <v>44954</v>
      </c>
      <c r="C5" s="11" t="n">
        <f aca="false">WEEKDAY(tblList[[#This Row],[Date]])</f>
        <v>7</v>
      </c>
      <c r="D5" s="1" t="str">
        <f aca="false">TRIM(LEFT(SUBSTITUTE(REPLACE(tblList[[#This Row],[Source]],1,FIND("– ",tblList[[#This Row],[Source]]),""),"(",REPT(" ",254)),255))</f>
        <v>Λάρισα</v>
      </c>
      <c r="E5" s="1" t="str">
        <f aca="false">TRIM(LEFT(SUBSTITUTE(REPLACE(tblList[[#This Row],[Source]],1,FIND("(",tblList[[#This Row],[Source]]),""),")",REPT(" ",254)),255))</f>
        <v>Π.Ο. Λάρισας</v>
      </c>
      <c r="F5" s="1" t="str">
        <f aca="false">SUBSTITUTE(tblList[[#This Row],[Title2]],MID(LEFT(tblList[[#This Row],[Title2]],FIND(")",tblList[[#This Row],[Title2]])),FIND("” – ",tblList[[#This Row],[Title2]]),LEN(tblList[[#This Row],[Title2]])),"")</f>
        <v>Χειμώνας στον κάμπο -PBP Edition-</v>
      </c>
      <c r="G5" s="1" t="str">
        <f aca="false">TRIM(LEFT(SUBSTITUTE(REPLACE(tblList[[#This Row],[Source]],1,FIND("“",tblList[[#This Row],[Source]]),""),"""",REPT(" ",254)),255))</f>
        <v>Χειμώνας στον κάμπο -PBP Edition-” – Λάρισα (Π.Ο. Λάρισας)</v>
      </c>
      <c r="H5" s="12"/>
      <c r="I5" s="1" t="s">
        <v>19</v>
      </c>
      <c r="J5" s="1" t="str">
        <f aca="false">IF(tblList[or_distance]&gt;(tblList[[#This Row],[Distance]]+tblList[[#This Row],[Distance]]*5%),"Out of Rules",IF(tblList[or_distance]&lt;(tblList[[#This Row],[Distance]]-tblList[[#This Row],[Distance]]*5%),"Out of Rules","OK"))</f>
        <v>OK</v>
      </c>
      <c r="K5" s="13" t="n">
        <v>200</v>
      </c>
      <c r="L5" s="14" t="n">
        <v>2150</v>
      </c>
      <c r="M5" s="15" t="s">
        <v>20</v>
      </c>
      <c r="N5" s="13"/>
    </row>
    <row r="6" customFormat="false" ht="15" hidden="false" customHeight="false" outlineLevel="0" collapsed="false">
      <c r="A6" s="10" t="str">
        <f aca="false">IF(RIGHT(LEFT(tblList[[#This Row],[Source]],9),3)="24 ",360,IF(RIGHT(LEFT(tblList[[#This Row],[Source]],9),3)="100","1000",RIGHT(LEFT(tblList[[#This Row],[Source]],9),3)))</f>
        <v>200</v>
      </c>
      <c r="B6" s="2" t="n">
        <f aca="false">DATEVALUE(LEFT(tblList[[#This Row],[Source]],2)&amp;"/"&amp;RIGHT(LEFT(tblList[[#This Row],[Source]],5),2)&amp;"/2023")</f>
        <v>44955</v>
      </c>
      <c r="C6" s="11" t="n">
        <f aca="false">WEEKDAY(tblList[[#This Row],[Date]])</f>
        <v>1</v>
      </c>
      <c r="D6" s="1" t="str">
        <f aca="false">TRIM(LEFT(SUBSTITUTE(REPLACE(tblList[[#This Row],[Source]],1,FIND("– ",tblList[[#This Row],[Source]]),""),"(",REPT(" ",254)),255))</f>
        <v>Ελευσίνα</v>
      </c>
      <c r="E6" s="1" t="str">
        <f aca="false">TRIM(LEFT(SUBSTITUTE(REPLACE(tblList[[#This Row],[Source]],1,FIND("(",tblList[[#This Row],[Source]]),""),")",REPT(" ",254)),255))</f>
        <v>Π.Ε.Π.Α.</v>
      </c>
      <c r="F6" s="1" t="str">
        <f aca="false">SUBSTITUTE(tblList[[#This Row],[Title2]],MID(LEFT(tblList[[#This Row],[Title2]],FIND(")",tblList[[#This Row],[Title2]])),FIND("” – ",tblList[[#This Row],[Title2]]),LEN(tblList[[#This Row],[Title2]])),"")</f>
        <v>Νεμέα</v>
      </c>
      <c r="G6" s="1" t="str">
        <f aca="false">TRIM(LEFT(SUBSTITUTE(REPLACE(tblList[[#This Row],[Source]],1,FIND("“",tblList[[#This Row],[Source]]),""),"""",REPT(" ",254)),255))</f>
        <v>Νεμέα” – Ελευσίνα (Π.Ε.Π.Α.)</v>
      </c>
      <c r="H6" s="12"/>
      <c r="I6" s="1" t="s">
        <v>21</v>
      </c>
      <c r="J6" s="1" t="str">
        <f aca="false">IF(tblList[or_distance]&gt;(tblList[[#This Row],[Distance]]+tblList[[#This Row],[Distance]]*5%),"Out of Rules",IF(tblList[or_distance]&lt;(tblList[[#This Row],[Distance]]-tblList[[#This Row],[Distance]]*5%),"Out of Rules","OK"))</f>
        <v>OK</v>
      </c>
      <c r="K6" s="13" t="n">
        <v>200</v>
      </c>
      <c r="L6" s="14" t="n">
        <v>1550</v>
      </c>
      <c r="M6" s="15" t="s">
        <v>20</v>
      </c>
      <c r="N6" s="15" t="s">
        <v>22</v>
      </c>
    </row>
    <row r="7" customFormat="false" ht="15" hidden="false" customHeight="false" outlineLevel="0" collapsed="false">
      <c r="A7" s="10" t="str">
        <f aca="false">IF(RIGHT(LEFT(tblList[[#This Row],[Source]],9),3)="24 ",360,IF(RIGHT(LEFT(tblList[[#This Row],[Source]],9),3)="100","1000",RIGHT(LEFT(tblList[[#This Row],[Source]],9),3)))</f>
        <v>300</v>
      </c>
      <c r="B7" s="2" t="n">
        <f aca="false">DATEVALUE(LEFT(tblList[[#This Row],[Source]],2)&amp;"/"&amp;RIGHT(LEFT(tblList[[#This Row],[Source]],5),2)&amp;"/2023")</f>
        <v>44968</v>
      </c>
      <c r="C7" s="11" t="n">
        <f aca="false">WEEKDAY(tblList[[#This Row],[Date]])</f>
        <v>7</v>
      </c>
      <c r="D7" s="1" t="str">
        <f aca="false">TRIM(LEFT(SUBSTITUTE(REPLACE(tblList[[#This Row],[Source]],1,FIND("– ",tblList[[#This Row],[Source]]),""),"(",REPT(" ",254)),255))</f>
        <v>Άγιος Στέφανος</v>
      </c>
      <c r="E7" s="1" t="str">
        <f aca="false">TRIM(LEFT(SUBSTITUTE(REPLACE(tblList[[#This Row],[Source]],1,FIND("(",tblList[[#This Row],[Source]]),""),")",REPT(" ",254)),255))</f>
        <v>Ble Cycling Club</v>
      </c>
      <c r="F7" s="1" t="str">
        <f aca="false">SUBSTITUTE(tblList[[#This Row],[Title2]],MID(LEFT(tblList[[#This Row],[Title2]],FIND(")",tblList[[#This Row],[Title2]])),FIND("” – ",tblList[[#This Row],[Title2]]),LEN(tblList[[#This Row],[Title2]])),"")</f>
        <v>Νέα Αταλάντη</v>
      </c>
      <c r="G7" s="1" t="str">
        <f aca="false">TRIM(LEFT(SUBSTITUTE(REPLACE(tblList[[#This Row],[Source]],1,FIND("“",tblList[[#This Row],[Source]]),""),"""",REPT(" ",254)),255))</f>
        <v>Νέα Αταλάντη” – Άγιος Στέφανος (Ble Cycling Club)</v>
      </c>
      <c r="H7" s="12"/>
      <c r="I7" s="1" t="s">
        <v>23</v>
      </c>
      <c r="J7" s="1" t="str">
        <f aca="false">IF(tblList[or_distance]&gt;(tblList[[#This Row],[Distance]]+tblList[[#This Row],[Distance]]*5%),"Out of Rules",IF(tblList[or_distance]&lt;(tblList[[#This Row],[Distance]]-tblList[[#This Row],[Distance]]*5%),"Out of Rules","OK"))</f>
        <v>OK</v>
      </c>
      <c r="K7" s="13" t="n">
        <v>308</v>
      </c>
      <c r="L7" s="14" t="n">
        <v>2600</v>
      </c>
      <c r="M7" s="15" t="s">
        <v>24</v>
      </c>
      <c r="N7" s="15" t="s">
        <v>16</v>
      </c>
    </row>
    <row r="8" customFormat="false" ht="15" hidden="false" customHeight="false" outlineLevel="0" collapsed="false">
      <c r="A8" s="10" t="str">
        <f aca="false">IF(RIGHT(LEFT(tblList[[#This Row],[Source]],9),3)="24 ",360,IF(RIGHT(LEFT(tblList[[#This Row],[Source]],9),3)="100","1000",RIGHT(LEFT(tblList[[#This Row],[Source]],9),3)))</f>
        <v>200</v>
      </c>
      <c r="B8" s="2" t="n">
        <f aca="false">DATEVALUE(LEFT(tblList[[#This Row],[Source]],2)&amp;"/"&amp;RIGHT(LEFT(tblList[[#This Row],[Source]],5),2)&amp;"/2023")</f>
        <v>44975</v>
      </c>
      <c r="C8" s="11" t="n">
        <f aca="false">WEEKDAY(tblList[[#This Row],[Date]])</f>
        <v>7</v>
      </c>
      <c r="D8" s="1" t="str">
        <f aca="false">TRIM(LEFT(SUBSTITUTE(REPLACE(tblList[[#This Row],[Source]],1,FIND("– ",tblList[[#This Row],[Source]]),""),"(",REPT(" ",254)),255))</f>
        <v>Αλεξανδρούπολη</v>
      </c>
      <c r="E8" s="1" t="str">
        <f aca="false">TRIM(LEFT(SUBSTITUTE(REPLACE(tblList[[#This Row],[Source]],1,FIND("(",tblList[[#This Row],[Source]]),""),")",REPT(" ",254)),255))</f>
        <v>Ble Cycling Club</v>
      </c>
      <c r="F8" s="1" t="str">
        <f aca="false">SUBSTITUTE(tblList[[#This Row],[Title2]],MID(LEFT(tblList[[#This Row],[Title2]],FIND(")",tblList[[#This Row],[Title2]])),FIND("” – ",tblList[[#This Row],[Title2]]),LEN(tblList[[#This Row],[Title2]])),"")</f>
        <v>Γύρος Έβρου - Ροδόπης</v>
      </c>
      <c r="G8" s="1" t="str">
        <f aca="false">TRIM(LEFT(SUBSTITUTE(REPLACE(tblList[[#This Row],[Source]],1,FIND("“",tblList[[#This Row],[Source]]),""),"""",REPT(" ",254)),255))</f>
        <v>Γύρος Έβρου - Ροδόπης” – Αλεξανδρούπολη (Ble Cycling Club)</v>
      </c>
      <c r="H8" s="12"/>
      <c r="I8" s="1" t="s">
        <v>25</v>
      </c>
      <c r="J8" s="1" t="str">
        <f aca="false">IF(tblList[or_distance]&gt;(tblList[[#This Row],[Distance]]+tblList[[#This Row],[Distance]]*5%),"Out of Rules",IF(tblList[or_distance]&lt;(tblList[[#This Row],[Distance]]-tblList[[#This Row],[Distance]]*5%),"Out of Rules","OK"))</f>
        <v>OK</v>
      </c>
      <c r="K8" s="13" t="n">
        <v>200</v>
      </c>
      <c r="L8" s="14" t="n">
        <v>2100</v>
      </c>
      <c r="M8" s="15" t="s">
        <v>26</v>
      </c>
      <c r="N8" s="15" t="s">
        <v>16</v>
      </c>
    </row>
    <row r="9" customFormat="false" ht="15" hidden="false" customHeight="false" outlineLevel="0" collapsed="false">
      <c r="A9" s="10" t="str">
        <f aca="false">IF(RIGHT(LEFT(tblList[[#This Row],[Source]],9),3)="24 ",360,IF(RIGHT(LEFT(tblList[[#This Row],[Source]],9),3)="100","1000",RIGHT(LEFT(tblList[[#This Row],[Source]],9),3)))</f>
        <v>300</v>
      </c>
      <c r="B9" s="2" t="n">
        <f aca="false">DATEVALUE(LEFT(tblList[[#This Row],[Source]],2)&amp;"/"&amp;RIGHT(LEFT(tblList[[#This Row],[Source]],5),2)&amp;"/2023")</f>
        <v>44975</v>
      </c>
      <c r="C9" s="11" t="n">
        <f aca="false">WEEKDAY(tblList[[#This Row],[Date]])</f>
        <v>7</v>
      </c>
      <c r="D9" s="1" t="str">
        <f aca="false">TRIM(LEFT(SUBSTITUTE(REPLACE(tblList[[#This Row],[Source]],1,FIND("– ",tblList[[#This Row],[Source]]),""),"(",REPT(" ",254)),255))</f>
        <v>Ελευσίνα</v>
      </c>
      <c r="E9" s="1" t="str">
        <f aca="false">TRIM(LEFT(SUBSTITUTE(REPLACE(tblList[[#This Row],[Source]],1,FIND("(",tblList[[#This Row],[Source]]),""),")",REPT(" ",254)),255))</f>
        <v>Bioracer Hellas</v>
      </c>
      <c r="F9" s="1" t="str">
        <f aca="false">SUBSTITUTE(tblList[[#This Row],[Title2]],MID(LEFT(tblList[[#This Row],[Title2]],FIND(")",tblList[[#This Row],[Title2]])),FIND("” – ",tblList[[#This Row],[Title2]]),LEN(tblList[[#This Row],[Title2]])),"")</f>
        <v>Στα ίχνη του Περσέα</v>
      </c>
      <c r="G9" s="1" t="str">
        <f aca="false">TRIM(LEFT(SUBSTITUTE(REPLACE(tblList[[#This Row],[Source]],1,FIND("“",tblList[[#This Row],[Source]]),""),"""",REPT(" ",254)),255))</f>
        <v>Στα ίχνη του Περσέα” – Ελευσίνα (Bioracer Hellas)</v>
      </c>
      <c r="H9" s="12"/>
      <c r="I9" s="1" t="s">
        <v>27</v>
      </c>
      <c r="J9" s="1" t="str">
        <f aca="false">IF(tblList[or_distance]&gt;(tblList[[#This Row],[Distance]]+tblList[[#This Row],[Distance]]*5%),"Out of Rules",IF(tblList[or_distance]&lt;(tblList[[#This Row],[Distance]]-tblList[[#This Row],[Distance]]*5%),"Out of Rules","OK"))</f>
        <v>OK</v>
      </c>
      <c r="K9" s="13" t="n">
        <v>300</v>
      </c>
      <c r="L9" s="14" t="n">
        <v>3150</v>
      </c>
      <c r="M9" s="15" t="s">
        <v>28</v>
      </c>
      <c r="N9" s="13"/>
    </row>
    <row r="10" customFormat="false" ht="15" hidden="false" customHeight="false" outlineLevel="0" collapsed="false">
      <c r="A10" s="10" t="str">
        <f aca="false">IF(RIGHT(LEFT(tblList[[#This Row],[Source]],9),3)="24 ",360,IF(RIGHT(LEFT(tblList[[#This Row],[Source]],9),3)="100","1000",RIGHT(LEFT(tblList[[#This Row],[Source]],9),3)))</f>
        <v>200</v>
      </c>
      <c r="B10" s="2" t="n">
        <f aca="false">DATEVALUE(LEFT(tblList[[#This Row],[Source]],2)&amp;"/"&amp;RIGHT(LEFT(tblList[[#This Row],[Source]],5),2)&amp;"/2023")</f>
        <v>44983</v>
      </c>
      <c r="C10" s="11" t="n">
        <f aca="false">WEEKDAY(tblList[[#This Row],[Date]])</f>
        <v>1</v>
      </c>
      <c r="D10" s="1" t="str">
        <f aca="false">TRIM(LEFT(SUBSTITUTE(REPLACE(tblList[[#This Row],[Source]],1,FIND("– ",tblList[[#This Row],[Source]]),""),"(",REPT(" ",254)),255))</f>
        <v>Ελευσίνα</v>
      </c>
      <c r="E10" s="1" t="str">
        <f aca="false">TRIM(LEFT(SUBSTITUTE(REPLACE(tblList[[#This Row],[Source]],1,FIND("(",tblList[[#This Row],[Source]]),""),")",REPT(" ",254)),255))</f>
        <v>Π.Ε.Π.Α.</v>
      </c>
      <c r="F10" s="1" t="str">
        <f aca="false">SUBSTITUTE(tblList[[#This Row],[Title2]],MID(LEFT(tblList[[#This Row],[Title2]],FIND(")",tblList[[#This Row],[Title2]])),FIND("” – ",tblList[[#This Row],[Title2]]),LEN(tblList[[#This Row],[Title2]])),"")</f>
        <v>Classic Series SR ΞΥΛΟΚΑΣΤΡΟ</v>
      </c>
      <c r="G10" s="1" t="str">
        <f aca="false">TRIM(LEFT(SUBSTITUTE(REPLACE(tblList[[#This Row],[Source]],1,FIND("“",tblList[[#This Row],[Source]]),""),"""",REPT(" ",254)),255))</f>
        <v>Classic Series SR ΞΥΛΟΚΑΣΤΡΟ” – Ελευσίνα (Π.Ε.Π.Α.)</v>
      </c>
      <c r="H10" s="12"/>
      <c r="I10" s="1" t="s">
        <v>29</v>
      </c>
      <c r="J10" s="1" t="str">
        <f aca="false">IF(tblList[or_distance]&gt;(tblList[[#This Row],[Distance]]+tblList[[#This Row],[Distance]]*5%),"Out of Rules",IF(tblList[or_distance]&lt;(tblList[[#This Row],[Distance]]-tblList[[#This Row],[Distance]]*5%),"Out of Rules","OK"))</f>
        <v>OK</v>
      </c>
      <c r="K10" s="13" t="n">
        <v>200</v>
      </c>
      <c r="L10" s="14" t="n">
        <v>750</v>
      </c>
      <c r="M10" s="15" t="s">
        <v>30</v>
      </c>
      <c r="N10" s="15" t="s">
        <v>22</v>
      </c>
    </row>
    <row r="11" customFormat="false" ht="15" hidden="false" customHeight="false" outlineLevel="0" collapsed="false">
      <c r="A11" s="10" t="str">
        <f aca="false">IF(RIGHT(LEFT(tblList[[#This Row],[Source]],9),3)="24 ",360,IF(RIGHT(LEFT(tblList[[#This Row],[Source]],9),3)="100","1000",RIGHT(LEFT(tblList[[#This Row],[Source]],9),3)))</f>
        <v>200</v>
      </c>
      <c r="B11" s="2" t="n">
        <f aca="false">DATEVALUE(LEFT(tblList[[#This Row],[Source]],2)&amp;"/"&amp;RIGHT(LEFT(tblList[[#This Row],[Source]],5),2)&amp;"/2023")</f>
        <v>44990</v>
      </c>
      <c r="C11" s="11" t="n">
        <f aca="false">WEEKDAY(tblList[[#This Row],[Date]])</f>
        <v>1</v>
      </c>
      <c r="D11" s="1" t="str">
        <f aca="false">TRIM(LEFT(SUBSTITUTE(REPLACE(tblList[[#This Row],[Source]],1,FIND("– ",tblList[[#This Row],[Source]]),""),"(",REPT(" ",254)),255))</f>
        <v>Κηφισιά</v>
      </c>
      <c r="E11" s="1" t="str">
        <f aca="false">TRIM(LEFT(SUBSTITUTE(REPLACE(tblList[[#This Row],[Source]],1,FIND("(",tblList[[#This Row],[Source]]),""),")",REPT(" ",254)),255))</f>
        <v>Greek Randonneurs</v>
      </c>
      <c r="F11" s="1" t="str">
        <f aca="false">SUBSTITUTE(tblList[[#This Row],[Title2]],MID(LEFT(tblList[[#This Row],[Title2]],FIND(")",tblList[[#This Row],[Title2]])),FIND("” – ",tblList[[#This Row],[Title2]]),LEN(tblList[[#This Row],[Title2]])),"")</f>
        <v>Σούνιο</v>
      </c>
      <c r="G11" s="1" t="str">
        <f aca="false">TRIM(LEFT(SUBSTITUTE(REPLACE(tblList[[#This Row],[Source]],1,FIND("“",tblList[[#This Row],[Source]]),""),"""",REPT(" ",254)),255))</f>
        <v>Σούνιο” – Κηφισιά (Greek Randonneurs)</v>
      </c>
      <c r="H11" s="12"/>
      <c r="I11" s="1" t="s">
        <v>31</v>
      </c>
      <c r="J11" s="1" t="str">
        <f aca="false">IF(tblList[or_distance]&gt;(tblList[[#This Row],[Distance]]+tblList[[#This Row],[Distance]]*5%),"Out of Rules",IF(tblList[or_distance]&lt;(tblList[[#This Row],[Distance]]-tblList[[#This Row],[Distance]]*5%),"Out of Rules","OK"))</f>
        <v>OK</v>
      </c>
      <c r="K11" s="13" t="n">
        <v>200</v>
      </c>
      <c r="L11" s="16" t="n">
        <v>1600</v>
      </c>
      <c r="M11" s="15" t="s">
        <v>32</v>
      </c>
      <c r="N11" s="13"/>
    </row>
    <row r="12" customFormat="false" ht="15" hidden="false" customHeight="false" outlineLevel="0" collapsed="false">
      <c r="A12" s="10" t="str">
        <f aca="false">IF(RIGHT(LEFT(tblList[[#This Row],[Source]],9),3)="24 ",360,IF(RIGHT(LEFT(tblList[[#This Row],[Source]],9),3)="100","1000",RIGHT(LEFT(tblList[[#This Row],[Source]],9),3)))</f>
        <v>300</v>
      </c>
      <c r="B12" s="2" t="n">
        <f aca="false">DATEVALUE(LEFT(tblList[[#This Row],[Source]],2)&amp;"/"&amp;RIGHT(LEFT(tblList[[#This Row],[Source]],5),2)&amp;"/2023")</f>
        <v>44995</v>
      </c>
      <c r="C12" s="11" t="n">
        <f aca="false">WEEKDAY(tblList[[#This Row],[Date]])</f>
        <v>6</v>
      </c>
      <c r="D12" s="1" t="str">
        <f aca="false">TRIM(LEFT(SUBSTITUTE(REPLACE(tblList[[#This Row],[Source]],1,FIND("– ",tblList[[#This Row],[Source]]),""),"(",REPT(" ",254)),255))</f>
        <v>Νυδρί Λευκάδας</v>
      </c>
      <c r="E12" s="1" t="str">
        <f aca="false">TRIM(LEFT(SUBSTITUTE(REPLACE(tblList[[#This Row],[Source]],1,FIND("(",tblList[[#This Row],[Source]]),""),")",REPT(" ",254)),255))</f>
        <v>Γ.Σ. Λευκάδας</v>
      </c>
      <c r="F12" s="1" t="str">
        <f aca="false">SUBSTITUTE(tblList[[#This Row],[Title2]],MID(LEFT(tblList[[#This Row],[Title2]],FIND(")",tblList[[#This Row],[Title2]])),FIND("” – ",tblList[[#This Row],[Title2]]),LEN(tblList[[#This Row],[Title2]])),"")</f>
        <v>…Νυδρί Λευκάδας το ΝΥΧΤΕΡΙΝΟ με ΠΑΝΣΕΛΗΝΟ 300 -άρι- της Δυτικής Ελλάδας</v>
      </c>
      <c r="G12" s="1" t="str">
        <f aca="false">TRIM(LEFT(SUBSTITUTE(REPLACE(tblList[[#This Row],[Source]],1,FIND("“",tblList[[#This Row],[Source]]),""),"""",REPT(" ",254)),255))</f>
        <v>…Νυδρί Λευκάδας το ΝΥΧΤΕΡΙΝΟ με ΠΑΝΣΕΛΗΝΟ 300 -άρι- της Δυτικής Ελλάδας” – Νυδρί Λευκάδας (Γ.Σ. Λευκάδας)</v>
      </c>
      <c r="H12" s="12"/>
      <c r="I12" s="1" t="s">
        <v>33</v>
      </c>
      <c r="J12" s="1" t="str">
        <f aca="false">IF(tblList[or_distance]&gt;(tblList[[#This Row],[Distance]]+tblList[[#This Row],[Distance]]*5%),"Out of Rules",IF(tblList[or_distance]&lt;(tblList[[#This Row],[Distance]]-tblList[[#This Row],[Distance]]*5%),"Out of Rules","OK"))</f>
        <v>OK</v>
      </c>
      <c r="K12" s="13" t="n">
        <v>305</v>
      </c>
      <c r="L12" s="14" t="n">
        <v>2850</v>
      </c>
      <c r="M12" s="15" t="s">
        <v>34</v>
      </c>
      <c r="N12" s="13"/>
    </row>
    <row r="13" customFormat="false" ht="15" hidden="false" customHeight="false" outlineLevel="0" collapsed="false">
      <c r="A13" s="10" t="str">
        <f aca="false">IF(RIGHT(LEFT(tblList[[#This Row],[Source]],9),3)="24 ",360,IF(RIGHT(LEFT(tblList[[#This Row],[Source]],9),3)="100","1000",RIGHT(LEFT(tblList[[#This Row],[Source]],9),3)))</f>
        <v>300</v>
      </c>
      <c r="B13" s="2" t="n">
        <f aca="false">DATEVALUE(LEFT(tblList[[#This Row],[Source]],2)&amp;"/"&amp;RIGHT(LEFT(tblList[[#This Row],[Source]],5),2)&amp;"/2023")</f>
        <v>44996</v>
      </c>
      <c r="C13" s="11" t="n">
        <f aca="false">WEEKDAY(tblList[[#This Row],[Date]])</f>
        <v>7</v>
      </c>
      <c r="D13" s="1" t="str">
        <f aca="false">TRIM(LEFT(SUBSTITUTE(REPLACE(tblList[[#This Row],[Source]],1,FIND("– ",tblList[[#This Row],[Source]]),""),"(",REPT(" ",254)),255))</f>
        <v>Νέα Ραιδεστός</v>
      </c>
      <c r="E13" s="1" t="str">
        <f aca="false">TRIM(LEFT(SUBSTITUTE(REPLACE(tblList[[#This Row],[Source]],1,FIND("(",tblList[[#This Row],[Source]]),""),")",REPT(" ",254)),255))</f>
        <v>Ble Cycling Club</v>
      </c>
      <c r="F13" s="1" t="str">
        <f aca="false">SUBSTITUTE(tblList[[#This Row],[Title2]],MID(LEFT(tblList[[#This Row],[Title2]],FIND(")",tblList[[#This Row],[Title2]])),FIND("” – ",tblList[[#This Row],[Title2]]),LEN(tblList[[#This Row],[Title2]])),"")</f>
        <v>Ραιδεστιώτικα 300 «Σερραϊκή Μπουγάτσα»</v>
      </c>
      <c r="G13" s="1" t="str">
        <f aca="false">TRIM(LEFT(SUBSTITUTE(REPLACE(tblList[[#This Row],[Source]],1,FIND("“",tblList[[#This Row],[Source]]),""),"""",REPT(" ",254)),255))</f>
        <v>Ραιδεστιώτικα 300 «Σερραϊκή Μπουγάτσα»” – Νέα Ραιδεστός (Ble Cycling Club)</v>
      </c>
      <c r="H13" s="12"/>
      <c r="I13" s="1" t="s">
        <v>35</v>
      </c>
      <c r="J13" s="1" t="str">
        <f aca="false">IF(tblList[or_distance]&gt;(tblList[[#This Row],[Distance]]+tblList[[#This Row],[Distance]]*5%),"Out of Rules",IF(tblList[or_distance]&lt;(tblList[[#This Row],[Distance]]-tblList[[#This Row],[Distance]]*5%),"Out of Rules","OK"))</f>
        <v>OK</v>
      </c>
      <c r="K13" s="13" t="n">
        <v>311</v>
      </c>
      <c r="L13" s="14" t="n">
        <v>3850</v>
      </c>
      <c r="M13" s="15" t="s">
        <v>36</v>
      </c>
      <c r="N13" s="15" t="s">
        <v>16</v>
      </c>
    </row>
    <row r="14" customFormat="false" ht="15" hidden="false" customHeight="false" outlineLevel="0" collapsed="false">
      <c r="A14" s="10" t="str">
        <f aca="false">IF(RIGHT(LEFT(tblList[[#This Row],[Source]],9),3)="24 ",360,IF(RIGHT(LEFT(tblList[[#This Row],[Source]],9),3)="100","1000",RIGHT(LEFT(tblList[[#This Row],[Source]],9),3)))</f>
        <v>200</v>
      </c>
      <c r="B14" s="2" t="n">
        <f aca="false">DATEVALUE(LEFT(tblList[[#This Row],[Source]],2)&amp;"/"&amp;RIGHT(LEFT(tblList[[#This Row],[Source]],5),2)&amp;"/2023")</f>
        <v>44997</v>
      </c>
      <c r="C14" s="11" t="n">
        <f aca="false">WEEKDAY(tblList[[#This Row],[Date]])</f>
        <v>1</v>
      </c>
      <c r="D14" s="1" t="str">
        <f aca="false">TRIM(LEFT(SUBSTITUTE(REPLACE(tblList[[#This Row],[Source]],1,FIND("– ",tblList[[#This Row],[Source]]),""),"(",REPT(" ",254)),255))</f>
        <v>Νυδρί Λευκάδας</v>
      </c>
      <c r="E14" s="1" t="str">
        <f aca="false">TRIM(LEFT(SUBSTITUTE(REPLACE(tblList[[#This Row],[Source]],1,FIND("(",tblList[[#This Row],[Source]]),""),")",REPT(" ",254)),255))</f>
        <v>Γ.Σ. Λευκάδας</v>
      </c>
      <c r="F14" s="1" t="str">
        <f aca="false">SUBSTITUTE(tblList[[#This Row],[Title2]],MID(LEFT(tblList[[#This Row],[Title2]],FIND(")",tblList[[#This Row],[Title2]])),FIND("” – ",tblList[[#This Row],[Title2]]),LEN(tblList[[#This Row],[Title2]])),"")</f>
        <v>…Λευκάδα ...το Στεριανό Νησί</v>
      </c>
      <c r="G14" s="1" t="str">
        <f aca="false">TRIM(LEFT(SUBSTITUTE(REPLACE(tblList[[#This Row],[Source]],1,FIND("“",tblList[[#This Row],[Source]]),""),"""",REPT(" ",254)),255))</f>
        <v>…Λευκάδα ...το Στεριανό Νησί” – Νυδρί Λευκάδας (Γ.Σ. Λευκάδας)</v>
      </c>
      <c r="H14" s="12"/>
      <c r="I14" s="1" t="s">
        <v>37</v>
      </c>
      <c r="J14" s="1" t="str">
        <f aca="false">IF(tblList[or_distance]&gt;(tblList[[#This Row],[Distance]]+tblList[[#This Row],[Distance]]*5%),"Out of Rules",IF(tblList[or_distance]&lt;(tblList[[#This Row],[Distance]]-tblList[[#This Row],[Distance]]*5%),"Out of Rules","OK"))</f>
        <v>OK</v>
      </c>
      <c r="K14" s="13" t="n">
        <v>200</v>
      </c>
      <c r="L14" s="17" t="n">
        <v>2400</v>
      </c>
      <c r="M14" s="15" t="s">
        <v>38</v>
      </c>
      <c r="N14" s="13"/>
    </row>
    <row r="15" customFormat="false" ht="15" hidden="false" customHeight="false" outlineLevel="0" collapsed="false">
      <c r="A15" s="10" t="str">
        <f aca="false">IF(RIGHT(LEFT(tblList[[#This Row],[Source]],9),3)="24 ",360,IF(RIGHT(LEFT(tblList[[#This Row],[Source]],9),3)="100","1000",RIGHT(LEFT(tblList[[#This Row],[Source]],9),3)))</f>
        <v>200</v>
      </c>
      <c r="B15" s="2" t="n">
        <f aca="false">DATEVALUE(LEFT(tblList[[#This Row],[Source]],2)&amp;"/"&amp;RIGHT(LEFT(tblList[[#This Row],[Source]],5),2)&amp;"/2023")</f>
        <v>45003</v>
      </c>
      <c r="C15" s="11" t="n">
        <f aca="false">WEEKDAY(tblList[[#This Row],[Date]])</f>
        <v>7</v>
      </c>
      <c r="D15" s="1" t="str">
        <f aca="false">TRIM(LEFT(SUBSTITUTE(REPLACE(tblList[[#This Row],[Source]],1,FIND("– ",tblList[[#This Row],[Source]]),""),"(",REPT(" ",254)),255))</f>
        <v>Πύργος</v>
      </c>
      <c r="E15" s="1" t="str">
        <f aca="false">TRIM(LEFT(SUBSTITUTE(REPLACE(tblList[[#This Row],[Source]],1,FIND("(",tblList[[#This Row],[Source]]),""),")",REPT(" ",254)),255))</f>
        <v>Ble Cycling Club</v>
      </c>
      <c r="F15" s="1" t="str">
        <f aca="false">SUBSTITUTE(tblList[[#This Row],[Title2]],MID(LEFT(tblList[[#This Row],[Title2]],FIND(")",tblList[[#This Row],[Title2]])),FIND("” – ",tblList[[#This Row],[Title2]]),LEN(tblList[[#This Row],[Title2]])),"")</f>
        <v>Ολυμπιακή Ριβιέρα</v>
      </c>
      <c r="G15" s="1" t="str">
        <f aca="false">TRIM(LEFT(SUBSTITUTE(REPLACE(tblList[[#This Row],[Source]],1,FIND("“",tblList[[#This Row],[Source]]),""),"""",REPT(" ",254)),255))</f>
        <v>Ολυμπιακή Ριβιέρα” – Πύργος (Ble Cycling Club)</v>
      </c>
      <c r="H15" s="12"/>
      <c r="I15" s="1" t="s">
        <v>39</v>
      </c>
      <c r="J15" s="1" t="str">
        <f aca="false">IF(tblList[or_distance]&gt;(tblList[[#This Row],[Distance]]+tblList[[#This Row],[Distance]]*5%),"Out of Rules",IF(tblList[or_distance]&lt;(tblList[[#This Row],[Distance]]-tblList[[#This Row],[Distance]]*5%),"Out of Rules","OK"))</f>
        <v>OK</v>
      </c>
      <c r="K15" s="13" t="n">
        <v>200</v>
      </c>
      <c r="L15" s="14" t="n">
        <v>1550</v>
      </c>
      <c r="M15" s="15" t="s">
        <v>40</v>
      </c>
      <c r="N15" s="15" t="s">
        <v>16</v>
      </c>
    </row>
    <row r="16" customFormat="false" ht="15" hidden="false" customHeight="false" outlineLevel="0" collapsed="false">
      <c r="A16" s="10" t="str">
        <f aca="false">IF(RIGHT(LEFT(tblList[[#This Row],[Source]],9),3)="24 ",360,IF(RIGHT(LEFT(tblList[[#This Row],[Source]],9),3)="100","1000",RIGHT(LEFT(tblList[[#This Row],[Source]],9),3)))</f>
        <v>400</v>
      </c>
      <c r="B16" s="2" t="n">
        <f aca="false">DATEVALUE(LEFT(tblList[[#This Row],[Source]],2)&amp;"/"&amp;RIGHT(LEFT(tblList[[#This Row],[Source]],5),2)&amp;"/2023")</f>
        <v>45010</v>
      </c>
      <c r="C16" s="11" t="n">
        <f aca="false">WEEKDAY(tblList[[#This Row],[Date]])</f>
        <v>7</v>
      </c>
      <c r="D16" s="1" t="str">
        <f aca="false">TRIM(LEFT(SUBSTITUTE(REPLACE(tblList[[#This Row],[Source]],1,FIND("– ",tblList[[#This Row],[Source]]),""),"(",REPT(" ",254)),255))</f>
        <v>Λαμία</v>
      </c>
      <c r="E16" s="1" t="str">
        <f aca="false">TRIM(LEFT(SUBSTITUTE(REPLACE(tblList[[#This Row],[Source]],1,FIND("(",tblList[[#This Row],[Source]]),""),")",REPT(" ",254)),255))</f>
        <v>Greek Randonneurs</v>
      </c>
      <c r="F16" s="1" t="str">
        <f aca="false">SUBSTITUTE(tblList[[#This Row],[Title2]],MID(LEFT(tblList[[#This Row],[Title2]],FIND(")",tblList[[#This Row],[Title2]])),FIND("” – ",tblList[[#This Row],[Title2]]),LEN(tblList[[#This Row],[Title2]])),"")</f>
        <v>5 Νομοί</v>
      </c>
      <c r="G16" s="1" t="str">
        <f aca="false">TRIM(LEFT(SUBSTITUTE(REPLACE(tblList[[#This Row],[Source]],1,FIND("“",tblList[[#This Row],[Source]]),""),"""",REPT(" ",254)),255))</f>
        <v>5 Νομοί” – Λαμία (Greek Randonneurs)</v>
      </c>
      <c r="H16" s="12"/>
      <c r="I16" s="1" t="s">
        <v>41</v>
      </c>
      <c r="J16" s="1" t="str">
        <f aca="false">IF(tblList[or_distance]&gt;(tblList[[#This Row],[Distance]]+tblList[[#This Row],[Distance]]*5%),"Out of Rules",IF(tblList[or_distance]&lt;(tblList[[#This Row],[Distance]]-tblList[[#This Row],[Distance]]*5%),"Out of Rules","OK"))</f>
        <v>OK</v>
      </c>
      <c r="K16" s="13" t="n">
        <v>398</v>
      </c>
      <c r="L16" s="14" t="n">
        <v>3100</v>
      </c>
      <c r="M16" s="15" t="s">
        <v>42</v>
      </c>
      <c r="N16" s="13"/>
    </row>
    <row r="17" customFormat="false" ht="15" hidden="false" customHeight="false" outlineLevel="0" collapsed="false">
      <c r="A17" s="10" t="str">
        <f aca="false">IF(RIGHT(LEFT(tblList[[#This Row],[Source]],9),3)="24 ",360,IF(RIGHT(LEFT(tblList[[#This Row],[Source]],9),3)="100","1000",RIGHT(LEFT(tblList[[#This Row],[Source]],9),3)))</f>
        <v>200</v>
      </c>
      <c r="B17" s="2" t="n">
        <f aca="false">DATEVALUE(LEFT(tblList[[#This Row],[Source]],2)&amp;"/"&amp;RIGHT(LEFT(tblList[[#This Row],[Source]],5),2)&amp;"/2023")</f>
        <v>45011</v>
      </c>
      <c r="C17" s="11" t="n">
        <f aca="false">WEEKDAY(tblList[[#This Row],[Date]])</f>
        <v>1</v>
      </c>
      <c r="D17" s="1" t="str">
        <f aca="false">TRIM(LEFT(SUBSTITUTE(REPLACE(tblList[[#This Row],[Source]],1,FIND("– ",tblList[[#This Row],[Source]]),""),"(",REPT(" ",254)),255))</f>
        <v>Νέα Παλάτια</v>
      </c>
      <c r="E17" s="1" t="str">
        <f aca="false">TRIM(LEFT(SUBSTITUTE(REPLACE(tblList[[#This Row],[Source]],1,FIND("(",tblList[[#This Row],[Source]]),""),")",REPT(" ",254)),255))</f>
        <v>Π.Ε.Π.Α.</v>
      </c>
      <c r="F17" s="1" t="str">
        <f aca="false">SUBSTITUTE(tblList[[#This Row],[Title2]],MID(LEFT(tblList[[#This Row],[Title2]],FIND(")",tblList[[#This Row],[Title2]])),FIND("” – ",tblList[[#This Row],[Title2]]),LEN(tblList[[#This Row],[Title2]])),"")</f>
        <v>ΜΠΑΛΚΟΝΙ ΣΤΟ ΑΙΓΑΙΟ με τους ΠΟ.ΦΙ.</v>
      </c>
      <c r="G17" s="1" t="str">
        <f aca="false">TRIM(LEFT(SUBSTITUTE(REPLACE(tblList[[#This Row],[Source]],1,FIND("“",tblList[[#This Row],[Source]]),""),"""",REPT(" ",254)),255))</f>
        <v>ΜΠΑΛΚΟΝΙ ΣΤΟ ΑΙΓΑΙΟ με τους ΠΟ.ΦΙ.” – Νέα Παλάτια (Π.Ε.Π.Α.)</v>
      </c>
      <c r="H17" s="12"/>
      <c r="I17" s="1" t="s">
        <v>43</v>
      </c>
      <c r="J17" s="1" t="str">
        <f aca="false">IF(tblList[or_distance]&gt;(tblList[[#This Row],[Distance]]+tblList[[#This Row],[Distance]]*5%),"Out of Rules",IF(tblList[or_distance]&lt;(tblList[[#This Row],[Distance]]-tblList[[#This Row],[Distance]]*5%),"Out of Rules","OK"))</f>
        <v>OK</v>
      </c>
      <c r="K17" s="13" t="n">
        <v>203</v>
      </c>
      <c r="L17" s="14" t="n">
        <v>2150</v>
      </c>
      <c r="M17" s="15" t="s">
        <v>44</v>
      </c>
      <c r="N17" s="15" t="s">
        <v>22</v>
      </c>
    </row>
    <row r="18" customFormat="false" ht="15" hidden="false" customHeight="false" outlineLevel="0" collapsed="false">
      <c r="A18" s="10" t="str">
        <f aca="false">IF(RIGHT(LEFT(tblList[[#This Row],[Source]],9),3)="24 ",360,IF(RIGHT(LEFT(tblList[[#This Row],[Source]],9),3)="100","1000",RIGHT(LEFT(tblList[[#This Row],[Source]],9),3)))</f>
        <v>200</v>
      </c>
      <c r="B18" s="2" t="n">
        <f aca="false">DATEVALUE(LEFT(tblList[[#This Row],[Source]],2)&amp;"/"&amp;RIGHT(LEFT(tblList[[#This Row],[Source]],5),2)&amp;"/2023")</f>
        <v>45017</v>
      </c>
      <c r="C18" s="11" t="n">
        <f aca="false">WEEKDAY(tblList[[#This Row],[Date]])</f>
        <v>7</v>
      </c>
      <c r="D18" s="1" t="str">
        <f aca="false">TRIM(LEFT(SUBSTITUTE(REPLACE(tblList[[#This Row],[Source]],1,FIND("– ",tblList[[#This Row],[Source]]),""),"(",REPT(" ",254)),255))</f>
        <v>Χίος</v>
      </c>
      <c r="E18" s="1" t="str">
        <f aca="false">TRIM(LEFT(SUBSTITUTE(REPLACE(tblList[[#This Row],[Source]],1,FIND("(",tblList[[#This Row],[Source]]),""),")",REPT(" ",254)),255))</f>
        <v>Ποδηλάτες Χίου</v>
      </c>
      <c r="F18" s="1" t="str">
        <f aca="false">SUBSTITUTE(tblList[[#This Row],[Title2]],MID(LEFT(tblList[[#This Row],[Title2]],FIND(")",tblList[[#This Row],[Title2]])),FIND("” – ",tblList[[#This Row],[Title2]]),LEN(tblList[[#This Row],[Title2]])),"")</f>
        <v>Cycling for autism</v>
      </c>
      <c r="G18" s="1" t="str">
        <f aca="false">TRIM(LEFT(SUBSTITUTE(REPLACE(tblList[[#This Row],[Source]],1,FIND("“",tblList[[#This Row],[Source]]),""),"""",REPT(" ",254)),255))</f>
        <v>Cycling for autism” – Χίος (Ποδηλάτες Χίου)</v>
      </c>
      <c r="H18" s="12"/>
      <c r="I18" s="1" t="s">
        <v>45</v>
      </c>
      <c r="J18" s="1" t="str">
        <f aca="false">IF(tblList[or_distance]&gt;(tblList[[#This Row],[Distance]]+tblList[[#This Row],[Distance]]*5%),"Out of Rules",IF(tblList[or_distance]&lt;(tblList[[#This Row],[Distance]]-tblList[[#This Row],[Distance]]*5%),"Out of Rules","OK"))</f>
        <v>OK</v>
      </c>
      <c r="K18" s="13" t="n">
        <v>204</v>
      </c>
      <c r="L18" s="14" t="n">
        <v>3950</v>
      </c>
      <c r="M18" s="15" t="s">
        <v>46</v>
      </c>
      <c r="N18" s="13"/>
    </row>
    <row r="19" customFormat="false" ht="15" hidden="false" customHeight="false" outlineLevel="0" collapsed="false">
      <c r="A19" s="10" t="str">
        <f aca="false">IF(RIGHT(LEFT(tblList[[#This Row],[Source]],9),3)="24 ",360,IF(RIGHT(LEFT(tblList[[#This Row],[Source]],9),3)="100","1000",RIGHT(LEFT(tblList[[#This Row],[Source]],9),3)))</f>
        <v>400</v>
      </c>
      <c r="B19" s="2" t="n">
        <f aca="false">DATEVALUE(LEFT(tblList[[#This Row],[Source]],2)&amp;"/"&amp;RIGHT(LEFT(tblList[[#This Row],[Source]],5),2)&amp;"/2023")</f>
        <v>45017</v>
      </c>
      <c r="C19" s="11" t="n">
        <f aca="false">WEEKDAY(tblList[[#This Row],[Date]])</f>
        <v>7</v>
      </c>
      <c r="D19" s="1" t="str">
        <f aca="false">TRIM(LEFT(SUBSTITUTE(REPLACE(tblList[[#This Row],[Source]],1,FIND("– ",tblList[[#This Row],[Source]]),""),"(",REPT(" ",254)),255))</f>
        <v>Νέα Ραιδεστός</v>
      </c>
      <c r="E19" s="1" t="str">
        <f aca="false">TRIM(LEFT(SUBSTITUTE(REPLACE(tblList[[#This Row],[Source]],1,FIND("(",tblList[[#This Row],[Source]]),""),")",REPT(" ",254)),255))</f>
        <v>Ble Cycling Club</v>
      </c>
      <c r="F19" s="1" t="str">
        <f aca="false">SUBSTITUTE(tblList[[#This Row],[Title2]],MID(LEFT(tblList[[#This Row],[Title2]],FIND(")",tblList[[#This Row],[Title2]])),FIND("” – ",tblList[[#This Row],[Title2]]),LEN(tblList[[#This Row],[Title2]])),"")</f>
        <v>Ραιδεστιώτικα 400 «Οξυά και Βελανιδιά»</v>
      </c>
      <c r="G19" s="1" t="str">
        <f aca="false">TRIM(LEFT(SUBSTITUTE(REPLACE(tblList[[#This Row],[Source]],1,FIND("“",tblList[[#This Row],[Source]]),""),"""",REPT(" ",254)),255))</f>
        <v>Ραιδεστιώτικα 400 «Οξυά και Βελανιδιά»” – Νέα Ραιδεστός (Ble Cycling Club)</v>
      </c>
      <c r="H19" s="12"/>
      <c r="I19" s="1" t="s">
        <v>47</v>
      </c>
      <c r="J19" s="1" t="str">
        <f aca="false">IF(tblList[or_distance]&gt;(tblList[[#This Row],[Distance]]+tblList[[#This Row],[Distance]]*5%),"Out of Rules",IF(tblList[or_distance]&lt;(tblList[[#This Row],[Distance]]-tblList[[#This Row],[Distance]]*5%),"Out of Rules","OK"))</f>
        <v>OK</v>
      </c>
      <c r="K19" s="13" t="n">
        <v>400</v>
      </c>
      <c r="L19" s="14" t="n">
        <v>5200</v>
      </c>
      <c r="M19" s="15" t="s">
        <v>48</v>
      </c>
      <c r="N19" s="15" t="s">
        <v>16</v>
      </c>
    </row>
    <row r="20" customFormat="false" ht="15" hidden="false" customHeight="false" outlineLevel="0" collapsed="false">
      <c r="A20" s="10" t="n">
        <f aca="false">IF(RIGHT(LEFT(tblList[[#This Row],[Source]],9),3)="24 ",360,IF(RIGHT(LEFT(tblList[[#This Row],[Source]],9),3)="100","1000",RIGHT(LEFT(tblList[[#This Row],[Source]],9),3)))</f>
        <v>360</v>
      </c>
      <c r="B20" s="2" t="n">
        <f aca="false">DATEVALUE(LEFT(tblList[[#This Row],[Source]],2)&amp;"/"&amp;RIGHT(LEFT(tblList[[#This Row],[Source]],5),2)&amp;"/2023")</f>
        <v>45025</v>
      </c>
      <c r="C20" s="11" t="n">
        <f aca="false">WEEKDAY(tblList[[#This Row],[Date]])</f>
        <v>1</v>
      </c>
      <c r="D20" s="1" t="str">
        <f aca="false">TRIM(LEFT(SUBSTITUTE(REPLACE(tblList[[#This Row],[Source]],1,FIND("– ",tblList[[#This Row],[Source]]),""),"(",REPT(" ",254)),255))</f>
        <v>Ναύπλιο</v>
      </c>
      <c r="E20" s="1" t="str">
        <f aca="false">TRIM(LEFT(SUBSTITUTE(REPLACE(tblList[[#This Row],[Source]],1,FIND("(",tblList[[#This Row],[Source]]),""),")",REPT(" ",254)),255))</f>
        <v>Ble Cycling Club</v>
      </c>
      <c r="F20" s="1" t="str">
        <f aca="false">SUBSTITUTE(tblList[[#This Row],[Title2]],MID(LEFT(tblList[[#This Row],[Title2]],FIND(")",tblList[[#This Row],[Title2]])),FIND("” – ",tblList[[#This Row],[Title2]]),LEN(tblList[[#This Row],[Title2]])),"")</f>
        <v>Γιώργος Βίδος</v>
      </c>
      <c r="G20" s="1" t="str">
        <f aca="false">TRIM(LEFT(SUBSTITUTE(REPLACE(tblList[[#This Row],[Source]],1,FIND("“",tblList[[#This Row],[Source]]),""),"""",REPT(" ",254)),255))</f>
        <v>Γιώργος Βίδος” – Ναύπλιο (Ble Cycling Club)</v>
      </c>
      <c r="H20" s="12"/>
      <c r="I20" s="1" t="s">
        <v>49</v>
      </c>
      <c r="J20" s="1" t="str">
        <f aca="false">IF(tblList[or_distance]&gt;(tblList[[#This Row],[Distance]]+tblList[[#This Row],[Distance]]*5%),"Out of Rules",IF(tblList[or_distance]&lt;(tblList[[#This Row],[Distance]]-tblList[[#This Row],[Distance]]*5%),"Out of Rules","OK"))</f>
        <v>OK</v>
      </c>
      <c r="K20" s="13" t="n">
        <v>360</v>
      </c>
      <c r="L20" s="14"/>
      <c r="M20" s="13"/>
      <c r="N20" s="15" t="s">
        <v>16</v>
      </c>
    </row>
    <row r="21" customFormat="false" ht="15" hidden="false" customHeight="false" outlineLevel="0" collapsed="false">
      <c r="A21" s="10" t="str">
        <f aca="false">IF(RIGHT(LEFT(tblList[[#This Row],[Source]],9),3)="24 ",360,IF(RIGHT(LEFT(tblList[[#This Row],[Source]],9),3)="100","1000",RIGHT(LEFT(tblList[[#This Row],[Source]],9),3)))</f>
        <v>200</v>
      </c>
      <c r="B21" s="2" t="n">
        <f aca="false">DATEVALUE(LEFT(tblList[[#This Row],[Source]],2)&amp;"/"&amp;RIGHT(LEFT(tblList[[#This Row],[Source]],5),2)&amp;"/2023")</f>
        <v>45038</v>
      </c>
      <c r="C21" s="11" t="n">
        <f aca="false">WEEKDAY(tblList[[#This Row],[Date]])</f>
        <v>7</v>
      </c>
      <c r="D21" s="1" t="str">
        <f aca="false">TRIM(LEFT(SUBSTITUTE(REPLACE(tblList[[#This Row],[Source]],1,FIND("– ",tblList[[#This Row],[Source]]),""),"(",REPT(" ",254)),255))</f>
        <v>Αίγιο</v>
      </c>
      <c r="E21" s="1" t="str">
        <f aca="false">TRIM(LEFT(SUBSTITUTE(REPLACE(tblList[[#This Row],[Source]],1,FIND("(",tblList[[#This Row],[Source]]),""),")",REPT(" ",254)),255))</f>
        <v>Greek Randonneurs</v>
      </c>
      <c r="F21" s="1" t="str">
        <f aca="false">SUBSTITUTE(tblList[[#This Row],[Title2]],MID(LEFT(tblList[[#This Row],[Title2]],FIND(")",tblList[[#This Row],[Title2]])),FIND("” – ",tblList[[#This Row],[Title2]]),LEN(tblList[[#This Row],[Title2]])),"")</f>
        <v>Βοστίτσα - Το μπαλκόνι του Κορινθιακού</v>
      </c>
      <c r="G21" s="1" t="str">
        <f aca="false">TRIM(LEFT(SUBSTITUTE(REPLACE(tblList[[#This Row],[Source]],1,FIND("“",tblList[[#This Row],[Source]]),""),"""",REPT(" ",254)),255))</f>
        <v>Βοστίτσα - Το μπαλκόνι του Κορινθιακού” – Αίγιο (Greek Randonneurs)</v>
      </c>
      <c r="H21" s="12"/>
      <c r="I21" s="1" t="s">
        <v>50</v>
      </c>
      <c r="J21" s="1" t="str">
        <f aca="false">IF(tblList[or_distance]&gt;(tblList[[#This Row],[Distance]]+tblList[[#This Row],[Distance]]*5%),"Out of Rules",IF(tblList[or_distance]&lt;(tblList[[#This Row],[Distance]]-tblList[[#This Row],[Distance]]*5%),"Out of Rules","OK"))</f>
        <v>OK</v>
      </c>
      <c r="K21" s="13" t="n">
        <v>201</v>
      </c>
      <c r="L21" s="14" t="n">
        <v>3150</v>
      </c>
      <c r="M21" s="15" t="s">
        <v>51</v>
      </c>
      <c r="N21" s="13"/>
    </row>
    <row r="22" customFormat="false" ht="15" hidden="false" customHeight="false" outlineLevel="0" collapsed="false">
      <c r="A22" s="10" t="str">
        <f aca="false">IF(RIGHT(LEFT(tblList[[#This Row],[Source]],9),3)="24 ",360,IF(RIGHT(LEFT(tblList[[#This Row],[Source]],9),3)="100","1000",RIGHT(LEFT(tblList[[#This Row],[Source]],9),3)))</f>
        <v>200</v>
      </c>
      <c r="B22" s="2" t="n">
        <f aca="false">DATEVALUE(LEFT(tblList[[#This Row],[Source]],2)&amp;"/"&amp;RIGHT(LEFT(tblList[[#This Row],[Source]],5),2)&amp;"/2023")</f>
        <v>45038</v>
      </c>
      <c r="C22" s="11" t="n">
        <f aca="false">WEEKDAY(tblList[[#This Row],[Date]])</f>
        <v>7</v>
      </c>
      <c r="D22" s="1" t="str">
        <f aca="false">TRIM(LEFT(SUBSTITUTE(REPLACE(tblList[[#This Row],[Source]],1,FIND("– ",tblList[[#This Row],[Source]]),""),"(",REPT(" ",254)),255))</f>
        <v>Χανιά</v>
      </c>
      <c r="E22" s="1" t="str">
        <f aca="false">TRIM(LEFT(SUBSTITUTE(REPLACE(tblList[[#This Row],[Source]],1,FIND("(",tblList[[#This Row],[Source]]),""),")",REPT(" ",254)),255))</f>
        <v>Μπιτσάκης – Καλαϊτζιδάκη Ο.Ε.</v>
      </c>
      <c r="F22" s="1" t="str">
        <f aca="false">SUBSTITUTE(tblList[[#This Row],[Title2]],MID(LEFT(tblList[[#This Row],[Title2]],FIND(")",tblList[[#This Row],[Title2]])),FIND("” – ",tblList[[#This Row],[Title2]]),LEN(tblList[[#This Row],[Title2]])),"")</f>
        <v>Μπιτσάκης Νικόλαος</v>
      </c>
      <c r="G22" s="1" t="str">
        <f aca="false">TRIM(LEFT(SUBSTITUTE(REPLACE(tblList[[#This Row],[Source]],1,FIND("“",tblList[[#This Row],[Source]]),""),"""",REPT(" ",254)),255))</f>
        <v>Μπιτσάκης Νικόλαος” – Χανιά (Μπιτσάκης – Καλαϊτζιδάκη Ο.Ε.)</v>
      </c>
      <c r="H22" s="12"/>
      <c r="I22" s="1" t="s">
        <v>52</v>
      </c>
      <c r="J22" s="1" t="str">
        <f aca="false">IF(tblList[or_distance]&gt;(tblList[[#This Row],[Distance]]+tblList[[#This Row],[Distance]]*5%),"Out of Rules",IF(tblList[or_distance]&lt;(tblList[[#This Row],[Distance]]-tblList[[#This Row],[Distance]]*5%),"Out of Rules","OK"))</f>
        <v>OK</v>
      </c>
      <c r="K22" s="13" t="n">
        <v>202</v>
      </c>
      <c r="L22" s="14" t="n">
        <v>2600</v>
      </c>
      <c r="M22" s="15" t="s">
        <v>53</v>
      </c>
      <c r="N22" s="13"/>
    </row>
    <row r="23" customFormat="false" ht="15" hidden="false" customHeight="false" outlineLevel="0" collapsed="false">
      <c r="A23" s="10" t="str">
        <f aca="false">IF(RIGHT(LEFT(tblList[[#This Row],[Source]],9),3)="24 ",360,IF(RIGHT(LEFT(tblList[[#This Row],[Source]],9),3)="100","1000",RIGHT(LEFT(tblList[[#This Row],[Source]],9),3)))</f>
        <v>300</v>
      </c>
      <c r="B23" s="2" t="n">
        <f aca="false">DATEVALUE(LEFT(tblList[[#This Row],[Source]],2)&amp;"/"&amp;RIGHT(LEFT(tblList[[#This Row],[Source]],5),2)&amp;"/2023")</f>
        <v>45038</v>
      </c>
      <c r="C23" s="11" t="n">
        <f aca="false">WEEKDAY(tblList[[#This Row],[Date]])</f>
        <v>7</v>
      </c>
      <c r="D23" s="1" t="str">
        <f aca="false">TRIM(LEFT(SUBSTITUTE(REPLACE(tblList[[#This Row],[Source]],1,FIND("– ",tblList[[#This Row],[Source]]),""),"(",REPT(" ",254)),255))</f>
        <v>Γουδί</v>
      </c>
      <c r="E23" s="1" t="str">
        <f aca="false">TRIM(LEFT(SUBSTITUTE(REPLACE(tblList[[#This Row],[Source]],1,FIND("(",tblList[[#This Row],[Source]]),""),")",REPT(" ",254)),255))</f>
        <v>Aphrodite Lingerie</v>
      </c>
      <c r="F23" s="1" t="str">
        <f aca="false">SUBSTITUTE(tblList[[#This Row],[Title2]],MID(LEFT(tblList[[#This Row],[Title2]],FIND(")",tblList[[#This Row],[Title2]])),FIND("” – ",tblList[[#This Row],[Title2]]),LEN(tblList[[#This Row],[Title2]])),"")</f>
        <v>ΓΟΥΔΙ 1922</v>
      </c>
      <c r="G23" s="1" t="str">
        <f aca="false">TRIM(LEFT(SUBSTITUTE(REPLACE(tblList[[#This Row],[Source]],1,FIND("“",tblList[[#This Row],[Source]]),""),"""",REPT(" ",254)),255))</f>
        <v>ΓΟΥΔΙ 1922” – Γουδί (Aphrodite Lingerie)</v>
      </c>
      <c r="H23" s="12"/>
      <c r="I23" s="1" t="s">
        <v>54</v>
      </c>
      <c r="J23" s="1" t="str">
        <f aca="false">IF(tblList[or_distance]&gt;(tblList[[#This Row],[Distance]]+tblList[[#This Row],[Distance]]*5%),"Out of Rules",IF(tblList[or_distance]&lt;(tblList[[#This Row],[Distance]]-tblList[[#This Row],[Distance]]*5%),"Out of Rules","OK"))</f>
        <v>OK</v>
      </c>
      <c r="K23" s="13" t="n">
        <v>299</v>
      </c>
      <c r="L23" s="14" t="n">
        <v>3755</v>
      </c>
      <c r="M23" s="15" t="s">
        <v>55</v>
      </c>
      <c r="N23" s="13"/>
    </row>
    <row r="24" customFormat="false" ht="15" hidden="false" customHeight="false" outlineLevel="0" collapsed="false">
      <c r="A24" s="10" t="str">
        <f aca="false">IF(RIGHT(LEFT(tblList[[#This Row],[Source]],9),3)="24 ",360,IF(RIGHT(LEFT(tblList[[#This Row],[Source]],9),3)="100","1000",RIGHT(LEFT(tblList[[#This Row],[Source]],9),3)))</f>
        <v>200</v>
      </c>
      <c r="B24" s="2" t="n">
        <f aca="false">DATEVALUE(LEFT(tblList[[#This Row],[Source]],2)&amp;"/"&amp;RIGHT(LEFT(tblList[[#This Row],[Source]],5),2)&amp;"/2023")</f>
        <v>45045</v>
      </c>
      <c r="C24" s="11" t="n">
        <f aca="false">WEEKDAY(tblList[[#This Row],[Date]])</f>
        <v>7</v>
      </c>
      <c r="D24" s="1" t="str">
        <f aca="false">TRIM(LEFT(SUBSTITUTE(REPLACE(tblList[[#This Row],[Source]],1,FIND("– ",tblList[[#This Row],[Source]]),""),"(",REPT(" ",254)),255))</f>
        <v>Αγρίνιο</v>
      </c>
      <c r="E24" s="1" t="str">
        <f aca="false">TRIM(LEFT(SUBSTITUTE(REPLACE(tblList[[#This Row],[Source]],1,FIND("(",tblList[[#This Row],[Source]]),""),")",REPT(" ",254)),255))</f>
        <v>Σ.Ε.Α.Δ.Ω.Σ. Αιτωλοακαρνανίας</v>
      </c>
      <c r="F24" s="1" t="str">
        <f aca="false">SUBSTITUTE(tblList[[#This Row],[Title2]],MID(LEFT(tblList[[#This Row],[Title2]],FIND(")",tblList[[#This Row],[Title2]])),FIND("” – ",tblList[[#This Row],[Title2]]),LEN(tblList[[#This Row],[Title2]])),"")</f>
        <v>Στον Ρου του Αχελώου! - 2023</v>
      </c>
      <c r="G24" s="1" t="str">
        <f aca="false">TRIM(LEFT(SUBSTITUTE(REPLACE(tblList[[#This Row],[Source]],1,FIND("“",tblList[[#This Row],[Source]]),""),"""",REPT(" ",254)),255))</f>
        <v>Στον Ρου του Αχελώου! - 2023” – Αγρίνιο (Σ.Ε.Α.Δ.Ω.Σ. Αιτωλοακαρνανίας)</v>
      </c>
      <c r="H24" s="12"/>
      <c r="I24" s="1" t="s">
        <v>56</v>
      </c>
      <c r="J24" s="1" t="str">
        <f aca="false">IF(tblList[or_distance]&gt;(tblList[[#This Row],[Distance]]+tblList[[#This Row],[Distance]]*5%),"Out of Rules",IF(tblList[or_distance]&lt;(tblList[[#This Row],[Distance]]-tblList[[#This Row],[Distance]]*5%),"Out of Rules","OK"))</f>
        <v>OK</v>
      </c>
      <c r="K24" s="13" t="n">
        <v>210</v>
      </c>
      <c r="L24" s="14" t="n">
        <v>3100</v>
      </c>
      <c r="M24" s="15" t="s">
        <v>57</v>
      </c>
      <c r="N24" s="13"/>
    </row>
    <row r="25" customFormat="false" ht="15" hidden="false" customHeight="false" outlineLevel="0" collapsed="false">
      <c r="A25" s="10" t="str">
        <f aca="false">IF(RIGHT(LEFT(tblList[[#This Row],[Source]],9),3)="24 ",360,IF(RIGHT(LEFT(tblList[[#This Row],[Source]],9),3)="100","1000",RIGHT(LEFT(tblList[[#This Row],[Source]],9),3)))</f>
        <v>400</v>
      </c>
      <c r="B25" s="2" t="n">
        <f aca="false">DATEVALUE(LEFT(tblList[[#This Row],[Source]],2)&amp;"/"&amp;RIGHT(LEFT(tblList[[#This Row],[Source]],5),2)&amp;"/2023")</f>
        <v>45045</v>
      </c>
      <c r="C25" s="11" t="n">
        <f aca="false">WEEKDAY(tblList[[#This Row],[Date]])</f>
        <v>7</v>
      </c>
      <c r="D25" s="1" t="str">
        <f aca="false">TRIM(LEFT(SUBSTITUTE(REPLACE(tblList[[#This Row],[Source]],1,FIND("– ",tblList[[#This Row],[Source]]),""),"(",REPT(" ",254)),255))</f>
        <v>Ελευσίνα</v>
      </c>
      <c r="E25" s="1" t="str">
        <f aca="false">TRIM(LEFT(SUBSTITUTE(REPLACE(tblList[[#This Row],[Source]],1,FIND("(",tblList[[#This Row],[Source]]),""),")",REPT(" ",254)),255))</f>
        <v>Ble Cycling Club</v>
      </c>
      <c r="F25" s="1" t="str">
        <f aca="false">SUBSTITUTE(tblList[[#This Row],[Title2]],MID(LEFT(tblList[[#This Row],[Title2]],FIND(")",tblList[[#This Row],[Title2]])),FIND("” – ",tblList[[#This Row],[Title2]]),LEN(tblList[[#This Row],[Title2]])),"")</f>
        <v>Λεωνίδιο</v>
      </c>
      <c r="G25" s="1" t="str">
        <f aca="false">TRIM(LEFT(SUBSTITUTE(REPLACE(tblList[[#This Row],[Source]],1,FIND("“",tblList[[#This Row],[Source]]),""),"""",REPT(" ",254)),255))</f>
        <v>Λεωνίδιο” – Ελευσίνα (Ble Cycling Club)</v>
      </c>
      <c r="H25" s="12"/>
      <c r="I25" s="1" t="s">
        <v>58</v>
      </c>
      <c r="J25" s="1" t="str">
        <f aca="false">IF(tblList[or_distance]&gt;(tblList[[#This Row],[Distance]]+tblList[[#This Row],[Distance]]*5%),"Out of Rules",IF(tblList[or_distance]&lt;(tblList[[#This Row],[Distance]]-tblList[[#This Row],[Distance]]*5%),"Out of Rules","OK"))</f>
        <v>OK</v>
      </c>
      <c r="K25" s="13" t="n">
        <v>404</v>
      </c>
      <c r="L25" s="14" t="n">
        <v>3200</v>
      </c>
      <c r="M25" s="15" t="s">
        <v>59</v>
      </c>
      <c r="N25" s="15" t="s">
        <v>16</v>
      </c>
    </row>
    <row r="26" customFormat="false" ht="15" hidden="false" customHeight="false" outlineLevel="0" collapsed="false">
      <c r="A26" s="10" t="str">
        <f aca="false">IF(RIGHT(LEFT(tblList[[#This Row],[Source]],9),3)="24 ",360,IF(RIGHT(LEFT(tblList[[#This Row],[Source]],9),3)="100","1000",RIGHT(LEFT(tblList[[#This Row],[Source]],9),3)))</f>
        <v>200</v>
      </c>
      <c r="B26" s="2" t="n">
        <f aca="false">DATEVALUE(LEFT(tblList[[#This Row],[Source]],2)&amp;"/"&amp;RIGHT(LEFT(tblList[[#This Row],[Source]],5),2)&amp;"/2023")</f>
        <v>45052</v>
      </c>
      <c r="C26" s="11" t="n">
        <f aca="false">WEEKDAY(tblList[[#This Row],[Date]])</f>
        <v>7</v>
      </c>
      <c r="D26" s="1" t="str">
        <f aca="false">TRIM(LEFT(SUBSTITUTE(REPLACE(tblList[[#This Row],[Source]],1,FIND("– ",tblList[[#This Row],[Source]]),""),"(",REPT(" ",254)),255))</f>
        <v>Κομοτηνή</v>
      </c>
      <c r="E26" s="1" t="str">
        <f aca="false">TRIM(LEFT(SUBSTITUTE(REPLACE(tblList[[#This Row],[Source]],1,FIND("(",tblList[[#This Row],[Source]]),""),")",REPT(" ",254)),255))</f>
        <v>Δημοτικό Αθλητικό Κέντρο Κομοτηνής</v>
      </c>
      <c r="F26" s="1" t="str">
        <f aca="false">SUBSTITUTE(tblList[[#This Row],[Title2]],MID(LEFT(tblList[[#This Row],[Title2]],FIND(")",tblList[[#This Row],[Title2]])),FIND("” – ",tblList[[#This Row],[Title2]]),LEN(tblList[[#This Row],[Title2]])),"")</f>
        <v>Brevet Ελευθέρια Θράκης. «ΔΥΟ ΚΡΑΤΗ ΜΙΑ ΟΡΟΣΕΙΡΑ, Η ΡΟΔΟΠΗ ΜΑΣ»</v>
      </c>
      <c r="G26" s="1" t="str">
        <f aca="false">TRIM(LEFT(SUBSTITUTE(REPLACE(tblList[[#This Row],[Source]],1,FIND("“",tblList[[#This Row],[Source]]),""),"""",REPT(" ",254)),255))</f>
        <v>Brevet Ελευθέρια Θράκης. «ΔΥΟ ΚΡΑΤΗ ΜΙΑ ΟΡΟΣΕΙΡΑ, Η ΡΟΔΟΠΗ ΜΑΣ»” – Κομοτηνή (Δημοτικό Αθλητικό Κέντρο Κομοτηνής)</v>
      </c>
      <c r="H26" s="12"/>
      <c r="I26" s="1" t="s">
        <v>60</v>
      </c>
      <c r="J26" s="1" t="str">
        <f aca="false">IF(tblList[or_distance]&gt;(tblList[[#This Row],[Distance]]+tblList[[#This Row],[Distance]]*5%),"Out of Rules",IF(tblList[or_distance]&lt;(tblList[[#This Row],[Distance]]-tblList[[#This Row],[Distance]]*5%),"Out of Rules","OK"))</f>
        <v>OK</v>
      </c>
      <c r="K26" s="13" t="n">
        <v>203</v>
      </c>
      <c r="L26" s="14" t="n">
        <v>2550</v>
      </c>
      <c r="M26" s="15" t="s">
        <v>61</v>
      </c>
      <c r="N26" s="13"/>
    </row>
    <row r="27" customFormat="false" ht="15" hidden="false" customHeight="false" outlineLevel="0" collapsed="false">
      <c r="A27" s="10" t="str">
        <f aca="false">IF(RIGHT(LEFT(tblList[[#This Row],[Source]],9),3)="24 ",360,IF(RIGHT(LEFT(tblList[[#This Row],[Source]],9),3)="100","1000",RIGHT(LEFT(tblList[[#This Row],[Source]],9),3)))</f>
        <v>200</v>
      </c>
      <c r="B27" s="2" t="n">
        <f aca="false">DATEVALUE(LEFT(tblList[[#This Row],[Source]],2)&amp;"/"&amp;RIGHT(LEFT(tblList[[#This Row],[Source]],5),2)&amp;"/2023")</f>
        <v>45052</v>
      </c>
      <c r="C27" s="11" t="n">
        <f aca="false">WEEKDAY(tblList[[#This Row],[Date]])</f>
        <v>7</v>
      </c>
      <c r="D27" s="1" t="str">
        <f aca="false">TRIM(LEFT(SUBSTITUTE(REPLACE(tblList[[#This Row],[Source]],1,FIND("– ",tblList[[#This Row],[Source]]),""),"(",REPT(" ",254)),255))</f>
        <v>Κούκος Πιερίας</v>
      </c>
      <c r="E27" s="1" t="str">
        <f aca="false">TRIM(LEFT(SUBSTITUTE(REPLACE(tblList[[#This Row],[Source]],1,FIND("(",tblList[[#This Row],[Source]]),""),")",REPT(" ",254)),255))</f>
        <v>Aphrodite Lingerie</v>
      </c>
      <c r="F27" s="1" t="str">
        <f aca="false">SUBSTITUTE(tblList[[#This Row],[Title2]],MID(LEFT(tblList[[#This Row],[Title2]],FIND(")",tblList[[#This Row],[Title2]])),FIND("” – ",tblList[[#This Row],[Title2]]),LEN(tblList[[#This Row],[Title2]])),"")</f>
        <v>ΚΟΥΚΟΣ 6</v>
      </c>
      <c r="G27" s="1" t="str">
        <f aca="false">TRIM(LEFT(SUBSTITUTE(REPLACE(tblList[[#This Row],[Source]],1,FIND("“",tblList[[#This Row],[Source]]),""),"""",REPT(" ",254)),255))</f>
        <v>ΚΟΥΚΟΣ 6” – Κούκος Πιερίας (Aphrodite Lingerie)</v>
      </c>
      <c r="H27" s="12"/>
      <c r="I27" s="1" t="s">
        <v>62</v>
      </c>
      <c r="J27" s="1" t="str">
        <f aca="false">IF(tblList[or_distance]&gt;(tblList[[#This Row],[Distance]]+tblList[[#This Row],[Distance]]*5%),"Out of Rules",IF(tblList[or_distance]&lt;(tblList[[#This Row],[Distance]]-tblList[[#This Row],[Distance]]*5%),"Out of Rules","OK"))</f>
        <v>OK</v>
      </c>
      <c r="K27" s="13" t="n">
        <v>200</v>
      </c>
      <c r="L27" s="14" t="n">
        <v>2750</v>
      </c>
      <c r="M27" s="15" t="s">
        <v>63</v>
      </c>
      <c r="N27" s="13"/>
    </row>
    <row r="28" customFormat="false" ht="15" hidden="false" customHeight="false" outlineLevel="0" collapsed="false">
      <c r="A28" s="10" t="str">
        <f aca="false">IF(RIGHT(LEFT(tblList[[#This Row],[Source]],9),3)="24 ",360,IF(RIGHT(LEFT(tblList[[#This Row],[Source]],9),3)="100","1000",RIGHT(LEFT(tblList[[#This Row],[Source]],9),3)))</f>
        <v>600</v>
      </c>
      <c r="B28" s="2" t="n">
        <f aca="false">DATEVALUE(LEFT(tblList[[#This Row],[Source]],2)&amp;"/"&amp;RIGHT(LEFT(tblList[[#This Row],[Source]],5),2)&amp;"/2023")</f>
        <v>45052</v>
      </c>
      <c r="C28" s="11" t="n">
        <f aca="false">WEEKDAY(tblList[[#This Row],[Date]])</f>
        <v>7</v>
      </c>
      <c r="D28" s="1" t="s">
        <v>64</v>
      </c>
      <c r="E28" s="1" t="str">
        <f aca="false">TRIM(LEFT(SUBSTITUTE(REPLACE(tblList[[#This Row],[Source]],1,FIND("(",tblList[[#This Row],[Source]]),""),")",REPT(" ",254)),255))</f>
        <v>Γ.Σ. Λευκάδας</v>
      </c>
      <c r="F28" s="1" t="str">
        <f aca="false">SUBSTITUTE(tblList[[#This Row],[Title2]],MID(LEFT(tblList[[#This Row],[Title2]],FIND(")",tblList[[#This Row],[Title2]])),FIND("” – ",tblList[[#This Row],[Title2]]),LEN(tblList[[#This Row],[Title2]])),"")</f>
        <v>…Νυδρί Λευκάδας – Κόρινθος… το 600άρι της Δυτικής Ελλάδας</v>
      </c>
      <c r="G28" s="1" t="str">
        <f aca="false">TRIM(LEFT(SUBSTITUTE(REPLACE(tblList[[#This Row],[Source]],1,FIND("“",tblList[[#This Row],[Source]]),""),"""",REPT(" ",254)),255))</f>
        <v>…Νυδρί Λευκάδας – Κόρινθος… το 600άρι της Δυτικής Ελλάδας” – Νυδρί Λευκάδας (Γ.Σ. Λευκάδας)</v>
      </c>
      <c r="H28" s="12"/>
      <c r="I28" s="1" t="s">
        <v>65</v>
      </c>
      <c r="J28" s="1" t="str">
        <f aca="false">IF(tblList[or_distance]&gt;(tblList[[#This Row],[Distance]]+tblList[[#This Row],[Distance]]*5%),"Out of Rules",IF(tblList[or_distance]&lt;(tblList[[#This Row],[Distance]]-tblList[[#This Row],[Distance]]*5%),"Out of Rules","OK"))</f>
        <v>OK</v>
      </c>
      <c r="K28" s="13" t="n">
        <v>604</v>
      </c>
      <c r="L28" s="14" t="n">
        <v>4850</v>
      </c>
      <c r="M28" s="15" t="s">
        <v>66</v>
      </c>
      <c r="N28" s="13"/>
    </row>
    <row r="29" customFormat="false" ht="15" hidden="false" customHeight="false" outlineLevel="0" collapsed="false">
      <c r="A29" s="10" t="str">
        <f aca="false">IF(RIGHT(LEFT(tblList[[#This Row],[Source]],9),3)="24 ",360,IF(RIGHT(LEFT(tblList[[#This Row],[Source]],9),3)="100","1000",RIGHT(LEFT(tblList[[#This Row],[Source]],9),3)))</f>
        <v>600</v>
      </c>
      <c r="B29" s="2" t="n">
        <f aca="false">DATEVALUE(LEFT(tblList[[#This Row],[Source]],2)&amp;"/"&amp;RIGHT(LEFT(tblList[[#This Row],[Source]],5),2)&amp;"/2023")</f>
        <v>45052</v>
      </c>
      <c r="C29" s="11" t="n">
        <f aca="false">WEEKDAY(tblList[[#This Row],[Date]])</f>
        <v>7</v>
      </c>
      <c r="D29" s="1" t="str">
        <f aca="false">TRIM(LEFT(SUBSTITUTE(REPLACE(tblList[[#This Row],[Source]],1,FIND("– ",tblList[[#This Row],[Source]]),""),"(",REPT(" ",254)),255))</f>
        <v>Ελευσίνα</v>
      </c>
      <c r="E29" s="1" t="str">
        <f aca="false">TRIM(LEFT(SUBSTITUTE(REPLACE(tblList[[#This Row],[Source]],1,FIND("(",tblList[[#This Row],[Source]]),""),")",REPT(" ",254)),255))</f>
        <v>Greek Randonneurs</v>
      </c>
      <c r="F29" s="1" t="str">
        <f aca="false">SUBSTITUTE(tblList[[#This Row],[Title2]],MID(LEFT(tblList[[#This Row],[Title2]],FIND(")",tblList[[#This Row],[Title2]])),FIND("” – ",tblList[[#This Row],[Title2]]),LEN(tblList[[#This Row],[Title2]])),"")</f>
        <v>Μονεμβασιά «Extra»</v>
      </c>
      <c r="G29" s="1" t="str">
        <f aca="false">TRIM(LEFT(SUBSTITUTE(REPLACE(tblList[[#This Row],[Source]],1,FIND("“",tblList[[#This Row],[Source]]),""),"""",REPT(" ",254)),255))</f>
        <v>Μονεμβασιά «Extra»” – Ελευσίνα (Greek Randonneurs)</v>
      </c>
      <c r="H29" s="12"/>
      <c r="I29" s="1" t="s">
        <v>67</v>
      </c>
      <c r="J29" s="1" t="str">
        <f aca="false">IF(tblList[or_distance]&gt;(tblList[[#This Row],[Distance]]+tblList[[#This Row],[Distance]]*5%),"Out of Rules",IF(tblList[or_distance]&lt;(tblList[[#This Row],[Distance]]-tblList[[#This Row],[Distance]]*5%),"Out of Rules","OK"))</f>
        <v>OK</v>
      </c>
      <c r="K29" s="13" t="n">
        <v>620</v>
      </c>
      <c r="L29" s="14" t="n">
        <v>7200</v>
      </c>
      <c r="M29" s="15" t="s">
        <v>68</v>
      </c>
      <c r="N29" s="13"/>
    </row>
    <row r="30" customFormat="false" ht="15" hidden="false" customHeight="false" outlineLevel="0" collapsed="false">
      <c r="A30" s="10" t="str">
        <f aca="false">IF(RIGHT(LEFT(tblList[[#This Row],[Source]],9),3)="24 ",360,IF(RIGHT(LEFT(tblList[[#This Row],[Source]],9),3)="100","1000",RIGHT(LEFT(tblList[[#This Row],[Source]],9),3)))</f>
        <v>600</v>
      </c>
      <c r="B30" s="2" t="n">
        <f aca="false">DATEVALUE(LEFT(tblList[[#This Row],[Source]],2)&amp;"/"&amp;RIGHT(LEFT(tblList[[#This Row],[Source]],5),2)&amp;"/2023")</f>
        <v>45052</v>
      </c>
      <c r="C30" s="11" t="n">
        <f aca="false">WEEKDAY(tblList[[#This Row],[Date]])</f>
        <v>7</v>
      </c>
      <c r="D30" s="1" t="str">
        <f aca="false">TRIM(LEFT(SUBSTITUTE(REPLACE(tblList[[#This Row],[Source]],1,FIND("– ",tblList[[#This Row],[Source]]),""),"(",REPT(" ",254)),255))</f>
        <v>Ελευσίνα</v>
      </c>
      <c r="E30" s="1" t="str">
        <f aca="false">TRIM(LEFT(SUBSTITUTE(REPLACE(tblList[[#This Row],[Source]],1,FIND("(",tblList[[#This Row],[Source]]),""),")",REPT(" ",254)),255))</f>
        <v>Greek Randonneurs</v>
      </c>
      <c r="F30" s="1" t="str">
        <f aca="false">SUBSTITUTE(tblList[[#This Row],[Title2]],MID(LEFT(tblList[[#This Row],[Title2]],FIND(")",tblList[[#This Row],[Title2]])),FIND("” – ",tblList[[#This Row],[Title2]]),LEN(tblList[[#This Row],[Title2]])),"")</f>
        <v>Μονεμβασιά</v>
      </c>
      <c r="G30" s="1" t="str">
        <f aca="false">TRIM(LEFT(SUBSTITUTE(REPLACE(tblList[[#This Row],[Source]],1,FIND("“",tblList[[#This Row],[Source]]),""),"""",REPT(" ",254)),255))</f>
        <v>Μονεμβασιά” – Ελευσίνα (Greek Randonneurs)</v>
      </c>
      <c r="H30" s="12"/>
      <c r="I30" s="1" t="s">
        <v>69</v>
      </c>
      <c r="J30" s="1" t="str">
        <f aca="false">IF(tblList[or_distance]&gt;(tblList[[#This Row],[Distance]]+tblList[[#This Row],[Distance]]*5%),"Out of Rules",IF(tblList[or_distance]&lt;(tblList[[#This Row],[Distance]]-tblList[[#This Row],[Distance]]*5%),"Out of Rules","OK"))</f>
        <v>OK</v>
      </c>
      <c r="K30" s="13" t="n">
        <v>601</v>
      </c>
      <c r="L30" s="14" t="n">
        <v>6000</v>
      </c>
      <c r="M30" s="15" t="s">
        <v>70</v>
      </c>
      <c r="N30" s="13"/>
    </row>
    <row r="31" customFormat="false" ht="15" hidden="false" customHeight="false" outlineLevel="0" collapsed="false">
      <c r="A31" s="10" t="str">
        <f aca="false">IF(RIGHT(LEFT(tblList[[#This Row],[Source]],9),3)="24 ",360,IF(RIGHT(LEFT(tblList[[#This Row],[Source]],9),3)="100","1000",RIGHT(LEFT(tblList[[#This Row],[Source]],9),3)))</f>
        <v>600</v>
      </c>
      <c r="B31" s="2" t="n">
        <f aca="false">DATEVALUE(LEFT(tblList[[#This Row],[Source]],2)&amp;"/"&amp;RIGHT(LEFT(tblList[[#This Row],[Source]],5),2)&amp;"/2023")</f>
        <v>45052</v>
      </c>
      <c r="C31" s="11" t="n">
        <f aca="false">WEEKDAY(tblList[[#This Row],[Date]])</f>
        <v>7</v>
      </c>
      <c r="D31" s="1" t="str">
        <f aca="false">TRIM(LEFT(SUBSTITUTE(REPLACE(tblList[[#This Row],[Source]],1,FIND("– ",tblList[[#This Row],[Source]]),""),"(",REPT(" ",254)),255))</f>
        <v>Νέα Ραιδεστός</v>
      </c>
      <c r="E31" s="1" t="str">
        <f aca="false">TRIM(LEFT(SUBSTITUTE(REPLACE(tblList[[#This Row],[Source]],1,FIND("(",tblList[[#This Row],[Source]]),""),")",REPT(" ",254)),255))</f>
        <v>Ble Cycling Club</v>
      </c>
      <c r="F31" s="1" t="str">
        <f aca="false">SUBSTITUTE(tblList[[#This Row],[Title2]],MID(LEFT(tblList[[#This Row],[Title2]],FIND(")",tblList[[#This Row],[Title2]])),FIND("” – ",tblList[[#This Row],[Title2]]),LEN(tblList[[#This Row],[Title2]])),"")</f>
        <v>Ραιδεστιώτικα 600 «Σαν τη Χαλκιδική δεν έχει…»</v>
      </c>
      <c r="G31" s="1" t="str">
        <f aca="false">TRIM(LEFT(SUBSTITUTE(REPLACE(tblList[[#This Row],[Source]],1,FIND("“",tblList[[#This Row],[Source]]),""),"""",REPT(" ",254)),255))</f>
        <v>Ραιδεστιώτικα 600 «Σαν τη Χαλκιδική δεν έχει…»” – Νέα Ραιδεστός (Ble Cycling Club)</v>
      </c>
      <c r="H31" s="12"/>
      <c r="I31" s="1" t="s">
        <v>71</v>
      </c>
      <c r="J31" s="1" t="str">
        <f aca="false">IF(tblList[or_distance]&gt;(tblList[[#This Row],[Distance]]+tblList[[#This Row],[Distance]]*5%),"Out of Rules",IF(tblList[or_distance]&lt;(tblList[[#This Row],[Distance]]-tblList[[#This Row],[Distance]]*5%),"Out of Rules","OK"))</f>
        <v>OK</v>
      </c>
      <c r="K31" s="13" t="n">
        <v>600</v>
      </c>
      <c r="L31" s="14" t="n">
        <v>8150</v>
      </c>
      <c r="M31" s="15" t="s">
        <v>72</v>
      </c>
      <c r="N31" s="15" t="s">
        <v>16</v>
      </c>
    </row>
    <row r="32" customFormat="false" ht="15" hidden="false" customHeight="false" outlineLevel="0" collapsed="false">
      <c r="A32" s="10" t="str">
        <f aca="false">IF(RIGHT(LEFT(tblList[[#This Row],[Source]],9),3)="24 ",360,IF(RIGHT(LEFT(tblList[[#This Row],[Source]],9),3)="100","1000",RIGHT(LEFT(tblList[[#This Row],[Source]],9),3)))</f>
        <v>600</v>
      </c>
      <c r="B32" s="2" t="n">
        <f aca="false">DATEVALUE(LEFT(tblList[[#This Row],[Source]],2)&amp;"/"&amp;RIGHT(LEFT(tblList[[#This Row],[Source]],5),2)&amp;"/2023")</f>
        <v>45058</v>
      </c>
      <c r="C32" s="11" t="n">
        <f aca="false">WEEKDAY(tblList[[#This Row],[Date]])</f>
        <v>6</v>
      </c>
      <c r="D32" s="1" t="str">
        <f aca="false">TRIM(LEFT(SUBSTITUTE(REPLACE(tblList[[#This Row],[Source]],1,FIND("– ",tblList[[#This Row],[Source]]),""),"(",REPT(" ",254)),255))</f>
        <v>Ελευσίνα</v>
      </c>
      <c r="E32" s="1" t="str">
        <f aca="false">TRIM(LEFT(SUBSTITUTE(REPLACE(tblList[[#This Row],[Source]],1,FIND("(",tblList[[#This Row],[Source]]),""),")",REPT(" ",254)),255))</f>
        <v>Π.Ε.Π.Α.</v>
      </c>
      <c r="F32" s="1" t="str">
        <f aca="false">SUBSTITUTE(tblList[[#This Row],[Title2]],MID(LEFT(tblList[[#This Row],[Title2]],FIND(")",tblList[[#This Row],[Title2]])),FIND("” – ",tblList[[#This Row],[Title2]]),LEN(tblList[[#This Row],[Title2]])),"")</f>
        <v>Classic Series SR ΠΥΡΓΟΣ</v>
      </c>
      <c r="G32" s="1" t="str">
        <f aca="false">TRIM(LEFT(SUBSTITUTE(REPLACE(tblList[[#This Row],[Source]],1,FIND("“",tblList[[#This Row],[Source]]),""),"""",REPT(" ",254)),255))</f>
        <v>Classic Series SR ΠΥΡΓΟΣ” – Ελευσίνα (Π.Ε.Π.Α.)</v>
      </c>
      <c r="H32" s="12"/>
      <c r="I32" s="1" t="s">
        <v>73</v>
      </c>
      <c r="J32" s="1" t="str">
        <f aca="false">IF(tblList[or_distance]&gt;(tblList[[#This Row],[Distance]]+tblList[[#This Row],[Distance]]*5%),"Out of Rules",IF(tblList[or_distance]&lt;(tblList[[#This Row],[Distance]]-tblList[[#This Row],[Distance]]*5%),"Out of Rules","OK"))</f>
        <v>OK</v>
      </c>
      <c r="K32" s="13" t="n">
        <v>602</v>
      </c>
      <c r="L32" s="14" t="n">
        <v>2300</v>
      </c>
      <c r="M32" s="15" t="s">
        <v>74</v>
      </c>
      <c r="N32" s="15" t="s">
        <v>22</v>
      </c>
    </row>
    <row r="33" customFormat="false" ht="15" hidden="false" customHeight="false" outlineLevel="0" collapsed="false">
      <c r="A33" s="10" t="str">
        <f aca="false">IF(RIGHT(LEFT(tblList[[#This Row],[Source]],9),3)="24 ",360,IF(RIGHT(LEFT(tblList[[#This Row],[Source]],9),3)="100","1000",RIGHT(LEFT(tblList[[#This Row],[Source]],9),3)))</f>
        <v>200</v>
      </c>
      <c r="B33" s="2" t="n">
        <f aca="false">DATEVALUE(LEFT(tblList[[#This Row],[Source]],2)&amp;"/"&amp;RIGHT(LEFT(tblList[[#This Row],[Source]],5),2)&amp;"/2023")</f>
        <v>45059</v>
      </c>
      <c r="C33" s="11" t="n">
        <f aca="false">WEEKDAY(tblList[[#This Row],[Date]])</f>
        <v>7</v>
      </c>
      <c r="D33" s="1" t="str">
        <f aca="false">TRIM(LEFT(SUBSTITUTE(REPLACE(tblList[[#This Row],[Source]],1,FIND("– ",tblList[[#This Row],[Source]]),""),"(",REPT(" ",254)),255))</f>
        <v>Καρδίτσα</v>
      </c>
      <c r="E33" s="1" t="str">
        <f aca="false">TRIM(LEFT(SUBSTITUTE(REPLACE(tblList[[#This Row],[Source]],1,FIND("(",tblList[[#This Row],[Source]]),""),")",REPT(" ",254)),255))</f>
        <v>Π.Ο. Καρδίτσας</v>
      </c>
      <c r="F33" s="1" t="str">
        <f aca="false">SUBSTITUTE(tblList[[#This Row],[Title2]],MID(LEFT(tblList[[#This Row],[Title2]],FIND(")",tblList[[#This Row],[Title2]])),FIND("” – ",tblList[[#This Row],[Title2]]),LEN(tblList[[#This Row],[Title2]])),"")</f>
        <v>Brevet 2 Λιμνών</v>
      </c>
      <c r="G33" s="1" t="str">
        <f aca="false">TRIM(LEFT(SUBSTITUTE(REPLACE(tblList[[#This Row],[Source]],1,FIND("“",tblList[[#This Row],[Source]]),""),"""",REPT(" ",254)),255))</f>
        <v>Brevet 2 Λιμνών” – Καρδίτσα (Π.Ο. Καρδίτσας)</v>
      </c>
      <c r="H33" s="12"/>
      <c r="I33" s="1" t="s">
        <v>75</v>
      </c>
      <c r="J33" s="1" t="str">
        <f aca="false">IF(tblList[or_distance]&gt;(tblList[[#This Row],[Distance]]+tblList[[#This Row],[Distance]]*5%),"Out of Rules",IF(tblList[or_distance]&lt;(tblList[[#This Row],[Distance]]-tblList[[#This Row],[Distance]]*5%),"Out of Rules","OK"))</f>
        <v>OK</v>
      </c>
      <c r="K33" s="13" t="n">
        <v>198</v>
      </c>
      <c r="L33" s="14" t="n">
        <v>2450</v>
      </c>
      <c r="M33" s="15" t="s">
        <v>76</v>
      </c>
      <c r="N33" s="13"/>
    </row>
    <row r="34" customFormat="false" ht="15" hidden="false" customHeight="false" outlineLevel="0" collapsed="false">
      <c r="A34" s="10" t="str">
        <f aca="false">IF(RIGHT(LEFT(tblList[[#This Row],[Source]],9),3)="24 ",360,IF(RIGHT(LEFT(tblList[[#This Row],[Source]],9),3)="100","1000",RIGHT(LEFT(tblList[[#This Row],[Source]],9),3)))</f>
        <v>200</v>
      </c>
      <c r="B34" s="2" t="n">
        <f aca="false">DATEVALUE(LEFT(tblList[[#This Row],[Source]],2)&amp;"/"&amp;RIGHT(LEFT(tblList[[#This Row],[Source]],5),2)&amp;"/2023")</f>
        <v>45059</v>
      </c>
      <c r="C34" s="11" t="n">
        <f aca="false">WEEKDAY(tblList[[#This Row],[Date]])</f>
        <v>7</v>
      </c>
      <c r="D34" s="1" t="str">
        <f aca="false">TRIM(LEFT(SUBSTITUTE(REPLACE(tblList[[#This Row],[Source]],1,FIND("– ",tblList[[#This Row],[Source]]),""),"(",REPT(" ",254)),255))</f>
        <v>Θέρμο</v>
      </c>
      <c r="E34" s="1" t="str">
        <f aca="false">TRIM(LEFT(SUBSTITUTE(REPLACE(tblList[[#This Row],[Source]],1,FIND("(",tblList[[#This Row],[Source]]),""),")",REPT(" ",254)),255))</f>
        <v>Λε.Μ.Α. Θέρμου</v>
      </c>
      <c r="F34" s="1" t="str">
        <f aca="false">SUBSTITUTE(tblList[[#This Row],[Title2]],MID(LEFT(tblList[[#This Row],[Title2]],FIND(")",tblList[[#This Row],[Title2]])),FIND("” – ",tblList[[#This Row],[Title2]]),LEN(tblList[[#This Row],[Title2]])),"")</f>
        <v>Απαν Κατ Στα Βνα</v>
      </c>
      <c r="G34" s="1" t="str">
        <f aca="false">TRIM(LEFT(SUBSTITUTE(REPLACE(tblList[[#This Row],[Source]],1,FIND("“",tblList[[#This Row],[Source]]),""),"""",REPT(" ",254)),255))</f>
        <v>Απαν Κατ Στα Βνα” – Θέρμο (Λε.Μ.Α. Θέρμου)</v>
      </c>
      <c r="H34" s="12"/>
      <c r="I34" s="1" t="s">
        <v>77</v>
      </c>
      <c r="J34" s="1" t="str">
        <f aca="false">IF(tblList[or_distance]&gt;(tblList[[#This Row],[Distance]]+tblList[[#This Row],[Distance]]*5%),"Out of Rules",IF(tblList[or_distance]&lt;(tblList[[#This Row],[Distance]]-tblList[[#This Row],[Distance]]*5%),"Out of Rules","OK"))</f>
        <v>OK</v>
      </c>
      <c r="K34" s="13" t="n">
        <v>199</v>
      </c>
      <c r="L34" s="14" t="n">
        <v>4600</v>
      </c>
      <c r="M34" s="15" t="s">
        <v>78</v>
      </c>
      <c r="N34" s="13"/>
    </row>
    <row r="35" customFormat="false" ht="15" hidden="false" customHeight="false" outlineLevel="0" collapsed="false">
      <c r="A35" s="10" t="str">
        <f aca="false">IF(RIGHT(LEFT(tblList[[#This Row],[Source]],9),3)="24 ",360,IF(RIGHT(LEFT(tblList[[#This Row],[Source]],9),3)="100","1000",RIGHT(LEFT(tblList[[#This Row],[Source]],9),3)))</f>
        <v>200</v>
      </c>
      <c r="B35" s="2" t="n">
        <f aca="false">DATEVALUE(LEFT(tblList[[#This Row],[Source]],2)&amp;"/"&amp;RIGHT(LEFT(tblList[[#This Row],[Source]],5),2)&amp;"/2023")</f>
        <v>45059</v>
      </c>
      <c r="C35" s="11" t="n">
        <f aca="false">WEEKDAY(tblList[[#This Row],[Date]])</f>
        <v>7</v>
      </c>
      <c r="D35" s="1" t="str">
        <f aca="false">TRIM(LEFT(SUBSTITUTE(REPLACE(tblList[[#This Row],[Source]],1,FIND("– ",tblList[[#This Row],[Source]]),""),"(",REPT(" ",254)),255))</f>
        <v>Σάμος</v>
      </c>
      <c r="E35" s="1" t="str">
        <f aca="false">TRIM(LEFT(SUBSTITUTE(REPLACE(tblList[[#This Row],[Source]],1,FIND("(",tblList[[#This Row],[Source]]),""),")",REPT(" ",254)),255))</f>
        <v>Ποδηλατική Λέσχη Σάμου</v>
      </c>
      <c r="F35" s="1" t="str">
        <f aca="false">SUBSTITUTE(tblList[[#This Row],[Title2]],MID(LEFT(tblList[[#This Row],[Title2]],FIND(")",tblList[[#This Row],[Title2]])),FIND("” – ",tblList[[#This Row],[Title2]]),LEN(tblList[[#This Row],[Title2]])),"")</f>
        <v>Η κούπα του Πυθαγόρα</v>
      </c>
      <c r="G35" s="1" t="str">
        <f aca="false">TRIM(LEFT(SUBSTITUTE(REPLACE(tblList[[#This Row],[Source]],1,FIND("“",tblList[[#This Row],[Source]]),""),"""",REPT(" ",254)),255))</f>
        <v>Η κούπα του Πυθαγόρα” – Σάμος (Ποδηλατική Λέσχη Σάμου)</v>
      </c>
      <c r="H35" s="12"/>
      <c r="I35" s="1" t="s">
        <v>79</v>
      </c>
      <c r="J35" s="1" t="str">
        <f aca="false">IF(tblList[or_distance]&gt;(tblList[[#This Row],[Distance]]+tblList[[#This Row],[Distance]]*5%),"Out of Rules",IF(tblList[or_distance]&lt;(tblList[[#This Row],[Distance]]-tblList[[#This Row],[Distance]]*5%),"Out of Rules","OK"))</f>
        <v>OK</v>
      </c>
      <c r="K35" s="13" t="n">
        <v>201</v>
      </c>
      <c r="L35" s="14" t="n">
        <v>3500</v>
      </c>
      <c r="M35" s="15" t="s">
        <v>80</v>
      </c>
      <c r="N35" s="13"/>
    </row>
    <row r="36" customFormat="false" ht="15" hidden="false" customHeight="false" outlineLevel="0" collapsed="false">
      <c r="A36" s="10" t="str">
        <f aca="false">IF(RIGHT(LEFT(tblList[[#This Row],[Source]],9),3)="24 ",360,IF(RIGHT(LEFT(tblList[[#This Row],[Source]],9),3)="100","1000",RIGHT(LEFT(tblList[[#This Row],[Source]],9),3)))</f>
        <v>200</v>
      </c>
      <c r="B36" s="2" t="n">
        <f aca="false">DATEVALUE(LEFT(tblList[[#This Row],[Source]],2)&amp;"/"&amp;RIGHT(LEFT(tblList[[#This Row],[Source]],5),2)&amp;"/2023")</f>
        <v>45066</v>
      </c>
      <c r="C36" s="11" t="n">
        <f aca="false">WEEKDAY(tblList[[#This Row],[Date]])</f>
        <v>7</v>
      </c>
      <c r="D36" s="1" t="str">
        <f aca="false">TRIM(LEFT(SUBSTITUTE(REPLACE(tblList[[#This Row],[Source]],1,FIND("– ",tblList[[#This Row],[Source]]),""),"(",REPT(" ",254)),255))</f>
        <v>Πτολεμαΐδα</v>
      </c>
      <c r="E36" s="1" t="str">
        <f aca="false">TRIM(LEFT(SUBSTITUTE(REPLACE(tblList[[#This Row],[Source]],1,FIND("(",tblList[[#This Row],[Source]]),""),")",REPT(" ",254)),255))</f>
        <v>Ble Cycling Club</v>
      </c>
      <c r="F36" s="1" t="str">
        <f aca="false">SUBSTITUTE(tblList[[#This Row],[Title2]],MID(LEFT(tblList[[#This Row],[Title2]],FIND(")",tblList[[#This Row],[Title2]])),FIND("” – ",tblList[[#This Row],[Title2]]),LEN(tblList[[#This Row],[Title2]])),"")</f>
        <v>Στα χνάρια της αρκούδας</v>
      </c>
      <c r="G36" s="1" t="str">
        <f aca="false">TRIM(LEFT(SUBSTITUTE(REPLACE(tblList[[#This Row],[Source]],1,FIND("“",tblList[[#This Row],[Source]]),""),"""",REPT(" ",254)),255))</f>
        <v>Στα χνάρια της αρκούδας” – Πτολεμαΐδα (Ble Cycling Club)</v>
      </c>
      <c r="H36" s="12"/>
      <c r="I36" s="1" t="s">
        <v>81</v>
      </c>
      <c r="J36" s="1" t="str">
        <f aca="false">IF(tblList[or_distance]&gt;(tblList[[#This Row],[Distance]]+tblList[[#This Row],[Distance]]*5%),"Out of Rules",IF(tblList[or_distance]&lt;(tblList[[#This Row],[Distance]]-tblList[[#This Row],[Distance]]*5%),"Out of Rules","OK"))</f>
        <v>OK</v>
      </c>
      <c r="K36" s="13" t="n">
        <v>208</v>
      </c>
      <c r="L36" s="14" t="n">
        <v>3450</v>
      </c>
      <c r="M36" s="15" t="s">
        <v>82</v>
      </c>
      <c r="N36" s="15" t="s">
        <v>16</v>
      </c>
    </row>
    <row r="37" customFormat="false" ht="15" hidden="false" customHeight="false" outlineLevel="0" collapsed="false">
      <c r="A37" s="10" t="str">
        <f aca="false">IF(RIGHT(LEFT(tblList[[#This Row],[Source]],9),3)="24 ",360,IF(RIGHT(LEFT(tblList[[#This Row],[Source]],9),3)="100","1000",RIGHT(LEFT(tblList[[#This Row],[Source]],9),3)))</f>
        <v>300</v>
      </c>
      <c r="B37" s="2" t="n">
        <f aca="false">DATEVALUE(LEFT(tblList[[#This Row],[Source]],2)&amp;"/"&amp;RIGHT(LEFT(tblList[[#This Row],[Source]],5),2)&amp;"/2023")</f>
        <v>45066</v>
      </c>
      <c r="C37" s="11" t="n">
        <f aca="false">WEEKDAY(tblList[[#This Row],[Date]])</f>
        <v>7</v>
      </c>
      <c r="D37" s="1" t="str">
        <f aca="false">TRIM(LEFT(SUBSTITUTE(REPLACE(tblList[[#This Row],[Source]],1,FIND("– ",tblList[[#This Row],[Source]]),""),"(",REPT(" ",254)),255))</f>
        <v>Χανιά</v>
      </c>
      <c r="E37" s="1" t="str">
        <f aca="false">TRIM(LEFT(SUBSTITUTE(REPLACE(tblList[[#This Row],[Source]],1,FIND("(",tblList[[#This Row],[Source]]),""),")",REPT(" ",254)),255))</f>
        <v>Sports Tours Hellas</v>
      </c>
      <c r="F37" s="1" t="str">
        <f aca="false">SUBSTITUTE(tblList[[#This Row],[Title2]],MID(LEFT(tblList[[#This Row],[Title2]],FIND(")",tblList[[#This Row],[Title2]])),FIND("” – ",tblList[[#This Row],[Title2]]),LEN(tblList[[#This Row],[Title2]])),"")</f>
        <v>Ποδηλατώντας 3 νομούς στην Κρήτη</v>
      </c>
      <c r="G37" s="1" t="str">
        <f aca="false">TRIM(LEFT(SUBSTITUTE(REPLACE(tblList[[#This Row],[Source]],1,FIND("“",tblList[[#This Row],[Source]]),""),"""",REPT(" ",254)),255))</f>
        <v>Ποδηλατώντας 3 νομούς στην Κρήτη” – Χανιά (Sports Tours Hellas)</v>
      </c>
      <c r="H37" s="12"/>
      <c r="I37" s="1" t="s">
        <v>83</v>
      </c>
      <c r="J37" s="1" t="str">
        <f aca="false">IF(tblList[or_distance]&gt;(tblList[[#This Row],[Distance]]+tblList[[#This Row],[Distance]]*5%),"Out of Rules",IF(tblList[or_distance]&lt;(tblList[[#This Row],[Distance]]-tblList[[#This Row],[Distance]]*5%),"Out of Rules","OK"))</f>
        <v>Out of Rules</v>
      </c>
      <c r="K37" s="13"/>
      <c r="L37" s="14"/>
      <c r="M37" s="13"/>
      <c r="N37" s="13"/>
    </row>
    <row r="38" customFormat="false" ht="15" hidden="false" customHeight="false" outlineLevel="0" collapsed="false">
      <c r="A38" s="10" t="str">
        <f aca="false">IF(RIGHT(LEFT(tblList[[#This Row],[Source]],9),3)="24 ",360,IF(RIGHT(LEFT(tblList[[#This Row],[Source]],9),3)="100","1000",RIGHT(LEFT(tblList[[#This Row],[Source]],9),3)))</f>
        <v>600</v>
      </c>
      <c r="B38" s="2" t="n">
        <f aca="false">DATEVALUE(LEFT(tblList[[#This Row],[Source]],2)&amp;"/"&amp;RIGHT(LEFT(tblList[[#This Row],[Source]],5),2)&amp;"/2023")</f>
        <v>45066</v>
      </c>
      <c r="C38" s="11" t="n">
        <f aca="false">WEEKDAY(tblList[[#This Row],[Date]])</f>
        <v>7</v>
      </c>
      <c r="D38" s="1" t="str">
        <f aca="false">TRIM(LEFT(SUBSTITUTE(REPLACE(tblList[[#This Row],[Source]],1,FIND("– ",tblList[[#This Row],[Source]]),""),"(",REPT(" ",254)),255))</f>
        <v>Γουδί</v>
      </c>
      <c r="E38" s="1" t="str">
        <f aca="false">TRIM(LEFT(SUBSTITUTE(REPLACE(tblList[[#This Row],[Source]],1,FIND("(",tblList[[#This Row],[Source]]),""),")",REPT(" ",254)),255))</f>
        <v>Aphrodite Lingerie</v>
      </c>
      <c r="F38" s="1" t="str">
        <f aca="false">SUBSTITUTE(tblList[[#This Row],[Title2]],MID(LEFT(tblList[[#This Row],[Title2]],FIND(")",tblList[[#This Row],[Title2]])),FIND("” – ",tblList[[#This Row],[Title2]]),LEN(tblList[[#This Row],[Title2]])),"")</f>
        <v>ΓΟΥΔΙ 600</v>
      </c>
      <c r="G38" s="1" t="str">
        <f aca="false">TRIM(LEFT(SUBSTITUTE(REPLACE(tblList[[#This Row],[Source]],1,FIND("“",tblList[[#This Row],[Source]]),""),"""",REPT(" ",254)),255))</f>
        <v>ΓΟΥΔΙ 600” – Γουδί (Aphrodite Lingerie)</v>
      </c>
      <c r="H38" s="12"/>
      <c r="I38" s="1" t="s">
        <v>84</v>
      </c>
      <c r="J38" s="1" t="str">
        <f aca="false">IF(tblList[or_distance]&gt;(tblList[[#This Row],[Distance]]+tblList[[#This Row],[Distance]]*5%),"Out of Rules",IF(tblList[or_distance]&lt;(tblList[[#This Row],[Distance]]-tblList[[#This Row],[Distance]]*5%),"Out of Rules","OK"))</f>
        <v>OK</v>
      </c>
      <c r="K38" s="13" t="n">
        <v>625</v>
      </c>
      <c r="L38" s="14" t="n">
        <v>5400</v>
      </c>
      <c r="M38" s="15" t="s">
        <v>85</v>
      </c>
      <c r="N38" s="13"/>
    </row>
    <row r="39" customFormat="false" ht="15" hidden="false" customHeight="false" outlineLevel="0" collapsed="false">
      <c r="A39" s="10" t="str">
        <f aca="false">IF(RIGHT(LEFT(tblList[[#This Row],[Source]],9),3)="24 ",360,IF(RIGHT(LEFT(tblList[[#This Row],[Source]],9),3)="100","1000",RIGHT(LEFT(tblList[[#This Row],[Source]],9),3)))</f>
        <v>200</v>
      </c>
      <c r="B39" s="2" t="n">
        <f aca="false">DATEVALUE(LEFT(tblList[[#This Row],[Source]],2)&amp;"/"&amp;RIGHT(LEFT(tblList[[#This Row],[Source]],5),2)&amp;"/2023")</f>
        <v>45073</v>
      </c>
      <c r="C39" s="11" t="n">
        <f aca="false">WEEKDAY(tblList[[#This Row],[Date]])</f>
        <v>7</v>
      </c>
      <c r="D39" s="1" t="str">
        <f aca="false">TRIM(LEFT(SUBSTITUTE(REPLACE(tblList[[#This Row],[Source]],1,FIND("– ",tblList[[#This Row],[Source]]),""),"(",REPT(" ",254)),255))</f>
        <v>Μυτιλήνη</v>
      </c>
      <c r="E39" s="1" t="str">
        <f aca="false">TRIM(LEFT(SUBSTITUTE(REPLACE(tblList[[#This Row],[Source]],1,FIND("(",tblList[[#This Row],[Source]]),""),")",REPT(" ",254)),255))</f>
        <v>Π.Σ. Λέσβου</v>
      </c>
      <c r="F39" s="1" t="str">
        <f aca="false">SUBSTITUTE(tblList[[#This Row],[Title2]],MID(LEFT(tblList[[#This Row],[Title2]],FIND(")",tblList[[#This Row],[Title2]])),FIND("” – ",tblList[[#This Row],[Title2]]),LEN(tblList[[#This Row],[Title2]])),"")</f>
        <v>Lesvos Brevet 200 km, Ελιά και Πεύκο</v>
      </c>
      <c r="G39" s="1" t="str">
        <f aca="false">TRIM(LEFT(SUBSTITUTE(REPLACE(tblList[[#This Row],[Source]],1,FIND("“",tblList[[#This Row],[Source]]),""),"""",REPT(" ",254)),255))</f>
        <v>Lesvos Brevet 200 km, Ελιά και Πεύκο” – Μυτιλήνη (Π.Σ. Λέσβου)</v>
      </c>
      <c r="H39" s="12"/>
      <c r="I39" s="1" t="s">
        <v>86</v>
      </c>
      <c r="J39" s="1" t="str">
        <f aca="false">IF(tblList[or_distance]&gt;(tblList[[#This Row],[Distance]]+tblList[[#This Row],[Distance]]*5%),"Out of Rules",IF(tblList[or_distance]&lt;(tblList[[#This Row],[Distance]]-tblList[[#This Row],[Distance]]*5%),"Out of Rules","OK"))</f>
        <v>Out of Rules</v>
      </c>
      <c r="K39" s="13" t="n">
        <v>218</v>
      </c>
      <c r="L39" s="14" t="n">
        <v>3450</v>
      </c>
      <c r="M39" s="15" t="s">
        <v>87</v>
      </c>
      <c r="N39" s="13"/>
    </row>
    <row r="40" customFormat="false" ht="15" hidden="false" customHeight="false" outlineLevel="0" collapsed="false">
      <c r="A40" s="10" t="str">
        <f aca="false">IF(RIGHT(LEFT(tblList[[#This Row],[Source]],9),3)="24 ",360,IF(RIGHT(LEFT(tblList[[#This Row],[Source]],9),3)="100","1000",RIGHT(LEFT(tblList[[#This Row],[Source]],9),3)))</f>
        <v>300</v>
      </c>
      <c r="B40" s="2" t="n">
        <f aca="false">DATEVALUE(LEFT(tblList[[#This Row],[Source]],2)&amp;"/"&amp;RIGHT(LEFT(tblList[[#This Row],[Source]],5),2)&amp;"/2023")</f>
        <v>45073</v>
      </c>
      <c r="C40" s="11" t="n">
        <f aca="false">WEEKDAY(tblList[[#This Row],[Date]])</f>
        <v>7</v>
      </c>
      <c r="D40" s="1" t="str">
        <f aca="false">TRIM(LEFT(SUBSTITUTE(REPLACE(tblList[[#This Row],[Source]],1,FIND("– ",tblList[[#This Row],[Source]]),""),"(",REPT(" ",254)),255))</f>
        <v>Θεσσαλονίκη</v>
      </c>
      <c r="E40" s="1" t="str">
        <f aca="false">TRIM(LEFT(SUBSTITUTE(REPLACE(tblList[[#This Row],[Source]],1,FIND("(",tblList[[#This Row],[Source]]),""),")",REPT(" ",254)),255))</f>
        <v>Π.Α.Σ. Θεσσαλονίκης</v>
      </c>
      <c r="F40" s="1" t="str">
        <f aca="false">SUBSTITUTE(tblList[[#This Row],[Title2]],MID(LEFT(tblList[[#This Row],[Title2]],FIND(")",tblList[[#This Row],[Title2]])),FIND("” – ",tblList[[#This Row],[Title2]]),LEN(tblList[[#This Row],[Title2]])),"")</f>
        <v>Στην σκιά του Μπέλλες</v>
      </c>
      <c r="G40" s="1" t="str">
        <f aca="false">TRIM(LEFT(SUBSTITUTE(REPLACE(tblList[[#This Row],[Source]],1,FIND("“",tblList[[#This Row],[Source]]),""),"""",REPT(" ",254)),255))</f>
        <v>Στην σκιά του Μπέλλες” – Θεσσαλονίκη (Π.Α.Σ. Θεσσαλονίκης)</v>
      </c>
      <c r="H40" s="12"/>
      <c r="I40" s="1" t="s">
        <v>88</v>
      </c>
      <c r="J40" s="1" t="str">
        <f aca="false">IF(tblList[or_distance]&gt;(tblList[[#This Row],[Distance]]+tblList[[#This Row],[Distance]]*5%),"Out of Rules",IF(tblList[or_distance]&lt;(tblList[[#This Row],[Distance]]-tblList[[#This Row],[Distance]]*5%),"Out of Rules","OK"))</f>
        <v>OK</v>
      </c>
      <c r="K40" s="13" t="n">
        <v>295</v>
      </c>
      <c r="L40" s="14" t="n">
        <v>3593</v>
      </c>
      <c r="M40" s="15" t="s">
        <v>89</v>
      </c>
      <c r="N40" s="13"/>
    </row>
    <row r="41" customFormat="false" ht="15" hidden="false" customHeight="false" outlineLevel="0" collapsed="false">
      <c r="A41" s="10" t="str">
        <f aca="false">IF(RIGHT(LEFT(tblList[[#This Row],[Source]],9),3)="24 ",360,IF(RIGHT(LEFT(tblList[[#This Row],[Source]],9),3)="100","1000",RIGHT(LEFT(tblList[[#This Row],[Source]],9),3)))</f>
        <v>200</v>
      </c>
      <c r="B41" s="2" t="n">
        <f aca="false">DATEVALUE(LEFT(tblList[[#This Row],[Source]],2)&amp;"/"&amp;RIGHT(LEFT(tblList[[#This Row],[Source]],5),2)&amp;"/2023")</f>
        <v>45074</v>
      </c>
      <c r="C41" s="11" t="n">
        <f aca="false">WEEKDAY(tblList[[#This Row],[Date]])</f>
        <v>1</v>
      </c>
      <c r="D41" s="1" t="str">
        <f aca="false">TRIM(LEFT(SUBSTITUTE(REPLACE(tblList[[#This Row],[Source]],1,FIND("– ",tblList[[#This Row],[Source]]),""),"(",REPT(" ",254)),255))</f>
        <v>Μεσολόγγι</v>
      </c>
      <c r="E41" s="1" t="str">
        <f aca="false">TRIM(LEFT(SUBSTITUTE(REPLACE(tblList[[#This Row],[Source]],1,FIND("(",tblList[[#This Row],[Source]]),""),")",REPT(" ",254)),255))</f>
        <v>Σ.Φ.Π.Ι.Π. Μεσολογγίου</v>
      </c>
      <c r="F41" s="1" t="str">
        <f aca="false">SUBSTITUTE(tblList[[#This Row],[Title2]],MID(LEFT(tblList[[#This Row],[Title2]],FIND(")",tblList[[#This Row],[Title2]])),FIND("” – ",tblList[[#This Row],[Title2]]),LEN(tblList[[#This Row],[Title2]])),"")</f>
        <v>4ο Brevet  Ι.Π.Μεσολογγίου</v>
      </c>
      <c r="G41" s="1" t="str">
        <f aca="false">TRIM(LEFT(SUBSTITUTE(REPLACE(tblList[[#This Row],[Source]],1,FIND("“",tblList[[#This Row],[Source]]),""),"""",REPT(" ",254)),255))</f>
        <v>4ο Brevet  Ι.Π.Μεσολογγίου” – Μεσολόγγι (Σ.Φ.Π.Ι.Π. Μεσολογγίου)</v>
      </c>
      <c r="H41" s="12"/>
      <c r="I41" s="1" t="s">
        <v>90</v>
      </c>
      <c r="J41" s="1" t="str">
        <f aca="false">IF(tblList[or_distance]&gt;(tblList[[#This Row],[Distance]]+tblList[[#This Row],[Distance]]*5%),"Out of Rules",IF(tblList[or_distance]&lt;(tblList[[#This Row],[Distance]]-tblList[[#This Row],[Distance]]*5%),"Out of Rules","OK"))</f>
        <v>OK</v>
      </c>
      <c r="K41" s="13" t="n">
        <v>198</v>
      </c>
      <c r="L41" s="14" t="n">
        <v>1860</v>
      </c>
      <c r="M41" s="15" t="s">
        <v>91</v>
      </c>
      <c r="N41" s="13"/>
    </row>
    <row r="42" customFormat="false" ht="15" hidden="false" customHeight="false" outlineLevel="0" collapsed="false">
      <c r="A42" s="10" t="str">
        <f aca="false">IF(RIGHT(LEFT(tblList[[#This Row],[Source]],9),3)="24 ",360,IF(RIGHT(LEFT(tblList[[#This Row],[Source]],9),3)="100","1000",RIGHT(LEFT(tblList[[#This Row],[Source]],9),3)))</f>
        <v>1000</v>
      </c>
      <c r="B42" s="2" t="n">
        <f aca="false">DATEVALUE(LEFT(tblList[[#This Row],[Source]],2)&amp;"/"&amp;RIGHT(LEFT(tblList[[#This Row],[Source]],5),2)&amp;"/2023")</f>
        <v>45079</v>
      </c>
      <c r="C42" s="11" t="n">
        <f aca="false">WEEKDAY(tblList[[#This Row],[Date]])</f>
        <v>6</v>
      </c>
      <c r="D42" s="1" t="str">
        <f aca="false">TRIM(LEFT(SUBSTITUTE(REPLACE(tblList[[#This Row],[Source]],1,FIND("– ",tblList[[#This Row],[Source]]),""),"(",REPT(" ",254)),255))</f>
        <v>Ιτέα</v>
      </c>
      <c r="E42" s="1" t="str">
        <f aca="false">TRIM(LEFT(SUBSTITUTE(REPLACE(tblList[[#This Row],[Source]],1,FIND("(",tblList[[#This Row],[Source]]),""),")",REPT(" ",254)),255))</f>
        <v>Ble Cycling Club</v>
      </c>
      <c r="F42" s="1" t="str">
        <f aca="false">SUBSTITUTE(tblList[[#This Row],[Title2]],MID(LEFT(tblList[[#This Row],[Title2]],FIND(")",tblList[[#This Row],[Title2]])),FIND("” – ",tblList[[#This Row],[Title2]]),LEN(tblList[[#This Row],[Title2]])),"")</f>
        <v>Αχέροντας 1000</v>
      </c>
      <c r="G42" s="1" t="str">
        <f aca="false">TRIM(LEFT(SUBSTITUTE(REPLACE(tblList[[#This Row],[Source]],1,FIND("“",tblList[[#This Row],[Source]]),""),"""",REPT(" ",254)),255))</f>
        <v>Αχέροντας 1000” – Ιτέα (Ble Cycling Club)</v>
      </c>
      <c r="H42" s="12"/>
      <c r="I42" s="1" t="s">
        <v>92</v>
      </c>
      <c r="J42" s="1" t="str">
        <f aca="false">IF(tblList[or_distance]&gt;(tblList[[#This Row],[Distance]]+tblList[[#This Row],[Distance]]*5%),"Out of Rules",IF(tblList[or_distance]&lt;(tblList[[#This Row],[Distance]]-tblList[[#This Row],[Distance]]*5%),"Out of Rules","OK"))</f>
        <v>OK</v>
      </c>
      <c r="K42" s="13" t="n">
        <v>995</v>
      </c>
      <c r="L42" s="14" t="n">
        <v>11700</v>
      </c>
      <c r="M42" s="15" t="s">
        <v>93</v>
      </c>
      <c r="N42" s="15" t="s">
        <v>16</v>
      </c>
    </row>
    <row r="43" customFormat="false" ht="15" hidden="false" customHeight="false" outlineLevel="0" collapsed="false">
      <c r="A43" s="10" t="str">
        <f aca="false">IF(RIGHT(LEFT(tblList[[#This Row],[Source]],9),3)="24 ",360,IF(RIGHT(LEFT(tblList[[#This Row],[Source]],9),3)="100","1000",RIGHT(LEFT(tblList[[#This Row],[Source]],9),3)))</f>
        <v>200</v>
      </c>
      <c r="B43" s="2" t="n">
        <f aca="false">DATEVALUE(LEFT(tblList[[#This Row],[Source]],2)&amp;"/"&amp;RIGHT(LEFT(tblList[[#This Row],[Source]],5),2)&amp;"/2023")</f>
        <v>45080</v>
      </c>
      <c r="C43" s="11" t="n">
        <f aca="false">WEEKDAY(tblList[[#This Row],[Date]])</f>
        <v>7</v>
      </c>
      <c r="D43" s="1" t="str">
        <f aca="false">TRIM(LEFT(SUBSTITUTE(REPLACE(tblList[[#This Row],[Source]],1,FIND("– ",tblList[[#This Row],[Source]]),""),"(",REPT(" ",254)),255))</f>
        <v>Αλεξανδρούπολη</v>
      </c>
      <c r="E43" s="1" t="str">
        <f aca="false">TRIM(LEFT(SUBSTITUTE(REPLACE(tblList[[#This Row],[Source]],1,FIND("(",tblList[[#This Row],[Source]]),""),")",REPT(" ",254)),255))</f>
        <v>Π.Α.Σ. Αλεξανδρούπολης</v>
      </c>
      <c r="F43" s="1" t="str">
        <f aca="false">SUBSTITUTE(tblList[[#This Row],[Title2]],MID(LEFT(tblList[[#This Row],[Title2]],FIND(")",tblList[[#This Row],[Title2]])),FIND("” – ",tblList[[#This Row],[Title2]]),LEN(tblList[[#This Row],[Title2]])),"")</f>
        <v>Απ’ το 0 στα 1000</v>
      </c>
      <c r="G43" s="1" t="str">
        <f aca="false">TRIM(LEFT(SUBSTITUTE(REPLACE(tblList[[#This Row],[Source]],1,FIND("“",tblList[[#This Row],[Source]]),""),"""",REPT(" ",254)),255))</f>
        <v>Απ’ το 0 στα 1000” – Αλεξανδρούπολη (Π.Α.Σ. Αλεξανδρούπολης)</v>
      </c>
      <c r="H43" s="12"/>
      <c r="I43" s="1" t="s">
        <v>94</v>
      </c>
      <c r="J43" s="1" t="str">
        <f aca="false">IF(tblList[or_distance]&gt;(tblList[[#This Row],[Distance]]+tblList[[#This Row],[Distance]]*5%),"Out of Rules",IF(tblList[or_distance]&lt;(tblList[[#This Row],[Distance]]-tblList[[#This Row],[Distance]]*5%),"Out of Rules","OK"))</f>
        <v>OK</v>
      </c>
      <c r="K43" s="13" t="n">
        <v>200</v>
      </c>
      <c r="L43" s="14" t="n">
        <v>2600</v>
      </c>
      <c r="M43" s="15" t="s">
        <v>95</v>
      </c>
      <c r="N43" s="13"/>
    </row>
    <row r="44" customFormat="false" ht="15" hidden="false" customHeight="false" outlineLevel="0" collapsed="false">
      <c r="A44" s="10" t="str">
        <f aca="false">IF(RIGHT(LEFT(tblList[[#This Row],[Source]],9),3)="24 ",360,IF(RIGHT(LEFT(tblList[[#This Row],[Source]],9),3)="100","1000",RIGHT(LEFT(tblList[[#This Row],[Source]],9),3)))</f>
        <v>200</v>
      </c>
      <c r="B44" s="2" t="n">
        <f aca="false">DATEVALUE(LEFT(tblList[[#This Row],[Source]],2)&amp;"/"&amp;RIGHT(LEFT(tblList[[#This Row],[Source]],5),2)&amp;"/2023")</f>
        <v>45081</v>
      </c>
      <c r="C44" s="11" t="n">
        <f aca="false">WEEKDAY(tblList[[#This Row],[Date]])</f>
        <v>1</v>
      </c>
      <c r="D44" s="1" t="str">
        <f aca="false">TRIM(LEFT(SUBSTITUTE(REPLACE(tblList[[#This Row],[Source]],1,FIND("– ",tblList[[#This Row],[Source]]),""),"(",REPT(" ",254)),255))</f>
        <v>Χίος</v>
      </c>
      <c r="E44" s="1" t="str">
        <f aca="false">TRIM(LEFT(SUBSTITUTE(REPLACE(tblList[[#This Row],[Source]],1,FIND("(",tblList[[#This Row],[Source]]),""),")",REPT(" ",254)),255))</f>
        <v>Aphrodite Lingerie</v>
      </c>
      <c r="F44" s="1" t="str">
        <f aca="false">SUBSTITUTE(tblList[[#This Row],[Title2]],MID(LEFT(tblList[[#This Row],[Title2]],FIND(")",tblList[[#This Row],[Title2]])),FIND("” – ",tblList[[#This Row],[Title2]]),LEN(tblList[[#This Row],[Title2]])),"")</f>
        <v>ΠΑΜΕ ΠΑΡΑΛΙΑ?</v>
      </c>
      <c r="G44" s="1" t="str">
        <f aca="false">TRIM(LEFT(SUBSTITUTE(REPLACE(tblList[[#This Row],[Source]],1,FIND("“",tblList[[#This Row],[Source]]),""),"""",REPT(" ",254)),255))</f>
        <v>ΠΑΜΕ ΠΑΡΑΛΙΑ?” – Χίος (Aphrodite Lingerie)</v>
      </c>
      <c r="H44" s="12"/>
      <c r="I44" s="1" t="s">
        <v>96</v>
      </c>
      <c r="J44" s="1" t="str">
        <f aca="false">IF(tblList[or_distance]&gt;(tblList[[#This Row],[Distance]]+tblList[[#This Row],[Distance]]*5%),"Out of Rules",IF(tblList[or_distance]&lt;(tblList[[#This Row],[Distance]]-tblList[[#This Row],[Distance]]*5%),"Out of Rules","OK"))</f>
        <v>OK</v>
      </c>
      <c r="K44" s="13" t="n">
        <v>202</v>
      </c>
      <c r="L44" s="14" t="n">
        <v>4150</v>
      </c>
      <c r="M44" s="15" t="s">
        <v>97</v>
      </c>
      <c r="N44" s="13"/>
    </row>
    <row r="45" customFormat="false" ht="15" hidden="false" customHeight="false" outlineLevel="0" collapsed="false">
      <c r="A45" s="10" t="str">
        <f aca="false">IF(RIGHT(LEFT(tblList[[#This Row],[Source]],9),3)="24 ",360,IF(RIGHT(LEFT(tblList[[#This Row],[Source]],9),3)="100","1000",RIGHT(LEFT(tblList[[#This Row],[Source]],9),3)))</f>
        <v>200</v>
      </c>
      <c r="B45" s="2" t="n">
        <f aca="false">DATEVALUE(LEFT(tblList[[#This Row],[Source]],2)&amp;"/"&amp;RIGHT(LEFT(tblList[[#This Row],[Source]],5),2)&amp;"/2023")</f>
        <v>45087</v>
      </c>
      <c r="C45" s="11" t="n">
        <f aca="false">WEEKDAY(tblList[[#This Row],[Date]])</f>
        <v>7</v>
      </c>
      <c r="D45" s="1" t="str">
        <f aca="false">TRIM(LEFT(SUBSTITUTE(REPLACE(tblList[[#This Row],[Source]],1,FIND("– ",tblList[[#This Row],[Source]]),""),"(",REPT(" ",254)),255))</f>
        <v>Καρπενήσι</v>
      </c>
      <c r="E45" s="1" t="str">
        <f aca="false">TRIM(LEFT(SUBSTITUTE(REPLACE(tblList[[#This Row],[Source]],1,FIND("(",tblList[[#This Row],[Source]]),""),")",REPT(" ",254)),255))</f>
        <v>Greek Randonneurs</v>
      </c>
      <c r="F45" s="1" t="str">
        <f aca="false">SUBSTITUTE(tblList[[#This Row],[Title2]],MID(LEFT(tblList[[#This Row],[Title2]],FIND(")",tblList[[#This Row],[Title2]])),FIND("” – ",tblList[[#This Row],[Title2]]),LEN(tblList[[#This Row],[Title2]])),"")</f>
        <v>Ευρυτανία</v>
      </c>
      <c r="G45" s="1" t="str">
        <f aca="false">TRIM(LEFT(SUBSTITUTE(REPLACE(tblList[[#This Row],[Source]],1,FIND("“",tblList[[#This Row],[Source]]),""),"""",REPT(" ",254)),255))</f>
        <v>Ευρυτανία” – Καρπενήσι (Greek Randonneurs)</v>
      </c>
      <c r="H45" s="12"/>
      <c r="I45" s="1" t="s">
        <v>98</v>
      </c>
      <c r="J45" s="1" t="str">
        <f aca="false">IF(tblList[or_distance]&gt;(tblList[[#This Row],[Distance]]+tblList[[#This Row],[Distance]]*5%),"Out of Rules",IF(tblList[or_distance]&lt;(tblList[[#This Row],[Distance]]-tblList[[#This Row],[Distance]]*5%),"Out of Rules","OK"))</f>
        <v>OK</v>
      </c>
      <c r="K45" s="13" t="n">
        <v>198</v>
      </c>
      <c r="L45" s="14" t="n">
        <v>4977</v>
      </c>
      <c r="M45" s="15" t="s">
        <v>99</v>
      </c>
      <c r="N45" s="13"/>
    </row>
    <row r="46" customFormat="false" ht="15" hidden="false" customHeight="false" outlineLevel="0" collapsed="false">
      <c r="A46" s="10" t="str">
        <f aca="false">IF(RIGHT(LEFT(tblList[[#This Row],[Source]],9),3)="24 ",360,IF(RIGHT(LEFT(tblList[[#This Row],[Source]],9),3)="100","1000",RIGHT(LEFT(tblList[[#This Row],[Source]],9),3)))</f>
        <v>200</v>
      </c>
      <c r="B46" s="2" t="n">
        <f aca="false">DATEVALUE(LEFT(tblList[[#This Row],[Source]],2)&amp;"/"&amp;RIGHT(LEFT(tblList[[#This Row],[Source]],5),2)&amp;"/2023")</f>
        <v>45087</v>
      </c>
      <c r="C46" s="11" t="n">
        <f aca="false">WEEKDAY(tblList[[#This Row],[Date]])</f>
        <v>7</v>
      </c>
      <c r="D46" s="1" t="str">
        <f aca="false">TRIM(LEFT(SUBSTITUTE(REPLACE(tblList[[#This Row],[Source]],1,FIND("– ",tblList[[#This Row],[Source]]),""),"(",REPT(" ",254)),255))</f>
        <v>Γύθειο</v>
      </c>
      <c r="E46" s="1" t="str">
        <f aca="false">TRIM(LEFT(SUBSTITUTE(REPLACE(tblList[[#This Row],[Source]],1,FIND("(",tblList[[#This Row],[Source]]),""),")",REPT(" ",254)),255))</f>
        <v>Aphrodite Lingerie</v>
      </c>
      <c r="F46" s="1" t="str">
        <f aca="false">SUBSTITUTE(tblList[[#This Row],[Title2]],MID(LEFT(tblList[[#This Row],[Title2]],FIND(")",tblList[[#This Row],[Title2]])),FIND("” – ",tblList[[#This Row],[Title2]]),LEN(tblList[[#This Row],[Title2]])),"")</f>
        <v>Ο ΟΜΟΡΦΟΣ ΤΣΙΡΙΓΟΣ</v>
      </c>
      <c r="G46" s="1" t="str">
        <f aca="false">TRIM(LEFT(SUBSTITUTE(REPLACE(tblList[[#This Row],[Source]],1,FIND("“",tblList[[#This Row],[Source]]),""),"""",REPT(" ",254)),255))</f>
        <v>Ο ΟΜΟΡΦΟΣ ΤΣΙΡΙΓΟΣ” – Γύθειο (Aphrodite Lingerie)</v>
      </c>
      <c r="H46" s="12"/>
      <c r="I46" s="1" t="s">
        <v>100</v>
      </c>
      <c r="J46" s="1" t="str">
        <f aca="false">IF(tblList[or_distance]&gt;(tblList[[#This Row],[Distance]]+tblList[[#This Row],[Distance]]*5%),"Out of Rules",IF(tblList[or_distance]&lt;(tblList[[#This Row],[Distance]]-tblList[[#This Row],[Distance]]*5%),"Out of Rules","OK"))</f>
        <v>OK</v>
      </c>
      <c r="K46" s="13" t="n">
        <v>200</v>
      </c>
      <c r="L46" s="14" t="n">
        <v>2800</v>
      </c>
      <c r="M46" s="15" t="s">
        <v>101</v>
      </c>
      <c r="N46" s="13"/>
    </row>
    <row r="47" customFormat="false" ht="15" hidden="false" customHeight="false" outlineLevel="0" collapsed="false">
      <c r="A47" s="10" t="str">
        <f aca="false">IF(RIGHT(LEFT(tblList[[#This Row],[Source]],9),3)="24 ",360,IF(RIGHT(LEFT(tblList[[#This Row],[Source]],9),3)="100","1000",RIGHT(LEFT(tblList[[#This Row],[Source]],9),3)))</f>
        <v>300</v>
      </c>
      <c r="B47" s="2" t="n">
        <f aca="false">DATEVALUE(LEFT(tblList[[#This Row],[Source]],2)&amp;"/"&amp;RIGHT(LEFT(tblList[[#This Row],[Source]],5),2)&amp;"/2023")</f>
        <v>45087</v>
      </c>
      <c r="C47" s="11" t="n">
        <f aca="false">WEEKDAY(tblList[[#This Row],[Date]])</f>
        <v>7</v>
      </c>
      <c r="D47" s="1" t="str">
        <f aca="false">TRIM(LEFT(SUBSTITUTE(REPLACE(tblList[[#This Row],[Source]],1,FIND("– ",tblList[[#This Row],[Source]]),""),"(",REPT(" ",254)),255))</f>
        <v>Φλώρινα</v>
      </c>
      <c r="E47" s="1" t="str">
        <f aca="false">TRIM(LEFT(SUBSTITUTE(REPLACE(tblList[[#This Row],[Source]],1,FIND("(",tblList[[#This Row],[Source]]),""),")",REPT(" ",254)),255))</f>
        <v>All Cycling</v>
      </c>
      <c r="F47" s="1" t="str">
        <f aca="false">SUBSTITUTE(tblList[[#This Row],[Title2]],MID(LEFT(tblList[[#This Row],[Title2]],FIND(")",tblList[[#This Row],[Title2]])),FIND("” – ",tblList[[#This Row],[Title2]]),LEN(tblList[[#This Row],[Title2]])),"")</f>
        <v>Ο Γύρος των 5 Λιμνών</v>
      </c>
      <c r="G47" s="1" t="str">
        <f aca="false">TRIM(LEFT(SUBSTITUTE(REPLACE(tblList[[#This Row],[Source]],1,FIND("“",tblList[[#This Row],[Source]]),""),"""",REPT(" ",254)),255))</f>
        <v>Ο Γύρος των 5 Λιμνών” – Φλώρινα (All Cycling)</v>
      </c>
      <c r="H47" s="12"/>
      <c r="I47" s="1" t="s">
        <v>102</v>
      </c>
      <c r="J47" s="1" t="str">
        <f aca="false">IF(tblList[or_distance]&gt;(tblList[[#This Row],[Distance]]+tblList[[#This Row],[Distance]]*5%),"Out of Rules",IF(tblList[or_distance]&lt;(tblList[[#This Row],[Distance]]-tblList[[#This Row],[Distance]]*5%),"Out of Rules","OK"))</f>
        <v>OK</v>
      </c>
      <c r="K47" s="13" t="n">
        <v>298</v>
      </c>
      <c r="L47" s="14" t="n">
        <v>3150</v>
      </c>
      <c r="M47" s="15" t="s">
        <v>103</v>
      </c>
      <c r="N47" s="13"/>
    </row>
    <row r="48" customFormat="false" ht="15" hidden="false" customHeight="false" outlineLevel="0" collapsed="false">
      <c r="A48" s="10" t="str">
        <f aca="false">IF(RIGHT(LEFT(tblList[[#This Row],[Source]],9),3)="24 ",360,IF(RIGHT(LEFT(tblList[[#This Row],[Source]],9),3)="100","1000",RIGHT(LEFT(tblList[[#This Row],[Source]],9),3)))</f>
        <v>200</v>
      </c>
      <c r="B48" s="2" t="n">
        <f aca="false">DATEVALUE(LEFT(tblList[[#This Row],[Source]],2)&amp;"/"&amp;RIGHT(LEFT(tblList[[#This Row],[Source]],5),2)&amp;"/2023")</f>
        <v>45094</v>
      </c>
      <c r="C48" s="11" t="n">
        <f aca="false">WEEKDAY(tblList[[#This Row],[Date]])</f>
        <v>7</v>
      </c>
      <c r="D48" s="1" t="str">
        <f aca="false">TRIM(LEFT(SUBSTITUTE(REPLACE(tblList[[#This Row],[Source]],1,FIND("– ",tblList[[#This Row],[Source]]),""),"(",REPT(" ",254)),255))</f>
        <v>Θάσος</v>
      </c>
      <c r="E48" s="1" t="str">
        <f aca="false">TRIM(LEFT(SUBSTITUTE(REPLACE(tblList[[#This Row],[Source]],1,FIND("(",tblList[[#This Row],[Source]]),""),")",REPT(" ",254)),255))</f>
        <v>Ble Cycling Club</v>
      </c>
      <c r="F48" s="1" t="str">
        <f aca="false">SUBSTITUTE(tblList[[#This Row],[Title2]],MID(LEFT(tblList[[#This Row],[Title2]],FIND(")",tblList[[#This Row],[Title2]])),FIND("” – ",tblList[[#This Row],[Title2]]),LEN(tblList[[#This Row],[Title2]])),"")</f>
        <v>Θάσος</v>
      </c>
      <c r="G48" s="1" t="str">
        <f aca="false">TRIM(LEFT(SUBSTITUTE(REPLACE(tblList[[#This Row],[Source]],1,FIND("“",tblList[[#This Row],[Source]]),""),"""",REPT(" ",254)),255))</f>
        <v>Θάσος” – Θάσος (Ble Cycling Club)</v>
      </c>
      <c r="H48" s="12"/>
      <c r="I48" s="1" t="s">
        <v>104</v>
      </c>
      <c r="J48" s="1" t="str">
        <f aca="false">IF(tblList[or_distance]&gt;(tblList[[#This Row],[Distance]]+tblList[[#This Row],[Distance]]*5%),"Out of Rules",IF(tblList[or_distance]&lt;(tblList[[#This Row],[Distance]]-tblList[[#This Row],[Distance]]*5%),"Out of Rules","OK"))</f>
        <v>OK</v>
      </c>
      <c r="K48" s="13" t="n">
        <v>200</v>
      </c>
      <c r="L48" s="14" t="n">
        <v>3700</v>
      </c>
      <c r="M48" s="15" t="s">
        <v>105</v>
      </c>
      <c r="N48" s="15" t="s">
        <v>16</v>
      </c>
    </row>
    <row r="49" customFormat="false" ht="15" hidden="false" customHeight="false" outlineLevel="0" collapsed="false">
      <c r="A49" s="10" t="str">
        <f aca="false">IF(RIGHT(LEFT(tblList[[#This Row],[Source]],9),3)="24 ",360,IF(RIGHT(LEFT(tblList[[#This Row],[Source]],9),3)="100","1000",RIGHT(LEFT(tblList[[#This Row],[Source]],9),3)))</f>
        <v>300</v>
      </c>
      <c r="B49" s="2" t="n">
        <f aca="false">DATEVALUE(LEFT(tblList[[#This Row],[Source]],2)&amp;"/"&amp;RIGHT(LEFT(tblList[[#This Row],[Source]],5),2)&amp;"/2023")</f>
        <v>45094</v>
      </c>
      <c r="C49" s="11" t="n">
        <f aca="false">WEEKDAY(tblList[[#This Row],[Date]])</f>
        <v>7</v>
      </c>
      <c r="D49" s="1" t="str">
        <f aca="false">TRIM(LEFT(SUBSTITUTE(REPLACE(tblList[[#This Row],[Source]],1,FIND("– ",tblList[[#This Row],[Source]]),""),"(",REPT(" ",254)),255))</f>
        <v>Ελευσίνα</v>
      </c>
      <c r="E49" s="1" t="str">
        <f aca="false">TRIM(LEFT(SUBSTITUTE(REPLACE(tblList[[#This Row],[Source]],1,FIND("(",tblList[[#This Row],[Source]]),""),")",REPT(" ",254)),255))</f>
        <v>Π.Ε.Π.Α.</v>
      </c>
      <c r="F49" s="1" t="str">
        <f aca="false">SUBSTITUTE(tblList[[#This Row],[Title2]],MID(LEFT(tblList[[#This Row],[Title2]],FIND(")",tblList[[#This Row],[Title2]])),FIND("” – ",tblList[[#This Row],[Title2]]),LEN(tblList[[#This Row],[Title2]])),"")</f>
        <v>Classic Series SR ΔΙΑΚΟΠΤΟ</v>
      </c>
      <c r="G49" s="1" t="str">
        <f aca="false">TRIM(LEFT(SUBSTITUTE(REPLACE(tblList[[#This Row],[Source]],1,FIND("“",tblList[[#This Row],[Source]]),""),"""",REPT(" ",254)),255))</f>
        <v>Classic Series SR ΔΙΑΚΟΠΤΟ” – Ελευσίνα (Π.Ε.Π.Α.)</v>
      </c>
      <c r="H49" s="12"/>
      <c r="I49" s="1" t="s">
        <v>106</v>
      </c>
      <c r="J49" s="1" t="str">
        <f aca="false">IF(tblList[or_distance]&gt;(tblList[[#This Row],[Distance]]+tblList[[#This Row],[Distance]]*5%),"Out of Rules",IF(tblList[or_distance]&lt;(tblList[[#This Row],[Distance]]-tblList[[#This Row],[Distance]]*5%),"Out of Rules","OK"))</f>
        <v>OK</v>
      </c>
      <c r="K49" s="13" t="n">
        <v>301</v>
      </c>
      <c r="L49" s="14" t="n">
        <v>1100</v>
      </c>
      <c r="M49" s="15" t="s">
        <v>107</v>
      </c>
      <c r="N49" s="15" t="s">
        <v>22</v>
      </c>
    </row>
    <row r="50" customFormat="false" ht="15" hidden="false" customHeight="false" outlineLevel="0" collapsed="false">
      <c r="A50" s="10" t="str">
        <f aca="false">IF(RIGHT(LEFT(tblList[[#This Row],[Source]],9),3)="24 ",360,IF(RIGHT(LEFT(tblList[[#This Row],[Source]],9),3)="100","1000",RIGHT(LEFT(tblList[[#This Row],[Source]],9),3)))</f>
        <v>200</v>
      </c>
      <c r="B50" s="2" t="n">
        <f aca="false">DATEVALUE(LEFT(tblList[[#This Row],[Source]],2)&amp;"/"&amp;RIGHT(LEFT(tblList[[#This Row],[Source]],5),2)&amp;"/2023")</f>
        <v>45101</v>
      </c>
      <c r="C50" s="11" t="n">
        <f aca="false">WEEKDAY(tblList[[#This Row],[Date]])</f>
        <v>7</v>
      </c>
      <c r="D50" s="1" t="s">
        <v>108</v>
      </c>
      <c r="E50" s="1" t="str">
        <f aca="false">TRIM(LEFT(SUBSTITUTE(REPLACE(tblList[[#This Row],[Source]],1,FIND("(",tblList[[#This Row],[Source]]),""),")",REPT(" ",254)),255))</f>
        <v>Keramitsis bikes</v>
      </c>
      <c r="F50" s="1" t="str">
        <f aca="false">SUBSTITUTE(tblList[[#This Row],[Title2]],MID(LEFT(tblList[[#This Row],[Title2]],FIND(")",tblList[[#This Row],[Title2]])),FIND("” – ",tblList[[#This Row],[Title2]]),LEN(tblList[[#This Row],[Title2]])),"")</f>
        <v>Brevet North Evros – Orestiada 22</v>
      </c>
      <c r="G50" s="1" t="str">
        <f aca="false">TRIM(LEFT(SUBSTITUTE(REPLACE(tblList[[#This Row],[Source]],1,FIND("“",tblList[[#This Row],[Source]]),""),"""",REPT(" ",254)),255))</f>
        <v>Brevet North Evros – Orestiada 22” – Ορεστιάδα (Keramitsis bikes)</v>
      </c>
      <c r="H50" s="12"/>
      <c r="I50" s="1" t="s">
        <v>109</v>
      </c>
      <c r="J50" s="1" t="str">
        <f aca="false">IF(tblList[or_distance]&gt;(tblList[[#This Row],[Distance]]+tblList[[#This Row],[Distance]]*5%),"Out of Rules",IF(tblList[or_distance]&lt;(tblList[[#This Row],[Distance]]-tblList[[#This Row],[Distance]]*5%),"Out of Rules","OK"))</f>
        <v>OK</v>
      </c>
      <c r="K50" s="13" t="n">
        <v>210</v>
      </c>
      <c r="L50" s="14" t="n">
        <v>2200</v>
      </c>
      <c r="M50" s="15" t="s">
        <v>110</v>
      </c>
      <c r="N50" s="13"/>
    </row>
    <row r="51" customFormat="false" ht="15" hidden="false" customHeight="false" outlineLevel="0" collapsed="false">
      <c r="A51" s="10" t="str">
        <f aca="false">IF(RIGHT(LEFT(tblList[[#This Row],[Source]],9),3)="24 ",360,IF(RIGHT(LEFT(tblList[[#This Row],[Source]],9),3)="100","1000",RIGHT(LEFT(tblList[[#This Row],[Source]],9),3)))</f>
        <v>200</v>
      </c>
      <c r="B51" s="2" t="n">
        <f aca="false">DATEVALUE(LEFT(tblList[[#This Row],[Source]],2)&amp;"/"&amp;RIGHT(LEFT(tblList[[#This Row],[Source]],5),2)&amp;"/2023")</f>
        <v>45101</v>
      </c>
      <c r="C51" s="11" t="n">
        <f aca="false">WEEKDAY(tblList[[#This Row],[Date]])</f>
        <v>7</v>
      </c>
      <c r="D51" s="1" t="str">
        <f aca="false">TRIM(LEFT(SUBSTITUTE(REPLACE(tblList[[#This Row],[Source]],1,FIND("– ",tblList[[#This Row],[Source]]),""),"(",REPT(" ",254)),255))</f>
        <v>Πάπιγκο</v>
      </c>
      <c r="E51" s="1" t="str">
        <f aca="false">TRIM(LEFT(SUBSTITUTE(REPLACE(tblList[[#This Row],[Source]],1,FIND("(",tblList[[#This Row],[Source]]),""),")",REPT(" ",254)),255))</f>
        <v>Ble Cycling Club</v>
      </c>
      <c r="F51" s="1" t="str">
        <f aca="false">SUBSTITUTE(tblList[[#This Row],[Title2]],MID(LEFT(tblList[[#This Row],[Title2]],FIND(")",tblList[[#This Row],[Title2]])),FIND("” – ",tblList[[#This Row],[Title2]]),LEN(tblList[[#This Row],[Title2]])),"")</f>
        <v>Ζαγόρι light</v>
      </c>
      <c r="G51" s="1" t="str">
        <f aca="false">TRIM(LEFT(SUBSTITUTE(REPLACE(tblList[[#This Row],[Source]],1,FIND("“",tblList[[#This Row],[Source]]),""),"""",REPT(" ",254)),255))</f>
        <v>Ζαγόρι light” – Πάπιγκο (Ble Cycling Club)</v>
      </c>
      <c r="H51" s="12"/>
      <c r="I51" s="1" t="s">
        <v>111</v>
      </c>
      <c r="J51" s="1" t="str">
        <f aca="false">IF(tblList[or_distance]&gt;(tblList[[#This Row],[Distance]]+tblList[[#This Row],[Distance]]*5%),"Out of Rules",IF(tblList[or_distance]&lt;(tblList[[#This Row],[Distance]]-tblList[[#This Row],[Distance]]*5%),"Out of Rules","OK"))</f>
        <v>OK</v>
      </c>
      <c r="K51" s="13" t="n">
        <v>200</v>
      </c>
      <c r="L51" s="14" t="n">
        <v>3700</v>
      </c>
      <c r="M51" s="15" t="s">
        <v>112</v>
      </c>
      <c r="N51" s="15" t="s">
        <v>16</v>
      </c>
    </row>
    <row r="52" customFormat="false" ht="15" hidden="false" customHeight="false" outlineLevel="0" collapsed="false">
      <c r="A52" s="10" t="str">
        <f aca="false">IF(RIGHT(LEFT(tblList[[#This Row],[Source]],9),3)="24 ",360,IF(RIGHT(LEFT(tblList[[#This Row],[Source]],9),3)="100","1000",RIGHT(LEFT(tblList[[#This Row],[Source]],9),3)))</f>
        <v>200</v>
      </c>
      <c r="B52" s="2" t="n">
        <f aca="false">DATEVALUE(LEFT(tblList[[#This Row],[Source]],2)&amp;"/"&amp;RIGHT(LEFT(tblList[[#This Row],[Source]],5),2)&amp;"/2023")</f>
        <v>45108</v>
      </c>
      <c r="C52" s="11" t="n">
        <f aca="false">WEEKDAY(tblList[[#This Row],[Date]])</f>
        <v>7</v>
      </c>
      <c r="D52" s="1" t="str">
        <f aca="false">TRIM(LEFT(SUBSTITUTE(REPLACE(tblList[[#This Row],[Source]],1,FIND("– ",tblList[[#This Row],[Source]]),""),"(",REPT(" ",254)),255))</f>
        <v>Αχαρνές</v>
      </c>
      <c r="E52" s="1" t="str">
        <f aca="false">TRIM(LEFT(SUBSTITUTE(REPLACE(tblList[[#This Row],[Source]],1,FIND("(",tblList[[#This Row],[Source]]),""),")",REPT(" ",254)),255))</f>
        <v>Π.Ε.Π.Α.</v>
      </c>
      <c r="F52" s="1" t="str">
        <f aca="false">SUBSTITUTE(tblList[[#This Row],[Title2]],MID(LEFT(tblList[[#This Row],[Title2]],FIND(")",tblList[[#This Row],[Title2]])),FIND("” – ",tblList[[#This Row],[Title2]]),LEN(tblList[[#This Row],[Title2]])),"")</f>
        <v>by NIGHT</v>
      </c>
      <c r="G52" s="1" t="str">
        <f aca="false">TRIM(LEFT(SUBSTITUTE(REPLACE(tblList[[#This Row],[Source]],1,FIND("“",tblList[[#This Row],[Source]]),""),"""",REPT(" ",254)),255))</f>
        <v>by NIGHT” – Αχαρνές (Π.Ε.Π.Α.)</v>
      </c>
      <c r="H52" s="12"/>
      <c r="I52" s="1" t="s">
        <v>113</v>
      </c>
      <c r="J52" s="1" t="str">
        <f aca="false">IF(tblList[or_distance]&gt;(tblList[[#This Row],[Distance]]+tblList[[#This Row],[Distance]]*5%),"Out of Rules",IF(tblList[or_distance]&lt;(tblList[[#This Row],[Distance]]-tblList[[#This Row],[Distance]]*5%),"Out of Rules","OK"))</f>
        <v>OK</v>
      </c>
      <c r="K52" s="13" t="n">
        <v>196</v>
      </c>
      <c r="L52" s="14" t="n">
        <v>1950</v>
      </c>
      <c r="M52" s="15" t="s">
        <v>114</v>
      </c>
      <c r="N52" s="15" t="s">
        <v>22</v>
      </c>
    </row>
    <row r="53" customFormat="false" ht="15" hidden="false" customHeight="false" outlineLevel="0" collapsed="false">
      <c r="A53" s="10" t="str">
        <f aca="false">IF(RIGHT(LEFT(tblList[[#This Row],[Source]],9),3)="24 ",360,IF(RIGHT(LEFT(tblList[[#This Row],[Source]],9),3)="100","1000",RIGHT(LEFT(tblList[[#This Row],[Source]],9),3)))</f>
        <v>200</v>
      </c>
      <c r="B53" s="2" t="n">
        <f aca="false">DATEVALUE(LEFT(tblList[[#This Row],[Source]],2)&amp;"/"&amp;RIGHT(LEFT(tblList[[#This Row],[Source]],5),2)&amp;"/2023")</f>
        <v>45108</v>
      </c>
      <c r="C53" s="11" t="n">
        <f aca="false">WEEKDAY(tblList[[#This Row],[Date]])</f>
        <v>7</v>
      </c>
      <c r="D53" s="1" t="str">
        <f aca="false">TRIM(LEFT(SUBSTITUTE(REPLACE(tblList[[#This Row],[Source]],1,FIND("– ",tblList[[#This Row],[Source]]),""),"(",REPT(" ",254)),255))</f>
        <v>Σιδηρόκαστρο Σερρών</v>
      </c>
      <c r="E53" s="1" t="str">
        <f aca="false">TRIM(LEFT(SUBSTITUTE(REPLACE(tblList[[#This Row],[Source]],1,FIND("(",tblList[[#This Row],[Source]]),""),")",REPT(" ",254)),255))</f>
        <v>Action Bike Club</v>
      </c>
      <c r="F53" s="1" t="str">
        <f aca="false">SUBSTITUTE(tblList[[#This Row],[Title2]],MID(LEFT(tblList[[#This Row],[Title2]],FIND(")",tblList[[#This Row],[Title2]])),FIND("” – ",tblList[[#This Row],[Title2]]),LEN(tblList[[#This Row],[Title2]])),"")</f>
        <v>Τριεθνές 200</v>
      </c>
      <c r="G53" s="1" t="str">
        <f aca="false">TRIM(LEFT(SUBSTITUTE(REPLACE(tblList[[#This Row],[Source]],1,FIND("“",tblList[[#This Row],[Source]]),""),"""",REPT(" ",254)),255))</f>
        <v>Τριεθνές 200” – Σιδηρόκαστρο Σερρών (Action Bike Club)</v>
      </c>
      <c r="H53" s="12"/>
      <c r="I53" s="1" t="s">
        <v>115</v>
      </c>
      <c r="J53" s="1" t="str">
        <f aca="false">IF(tblList[or_distance]&gt;(tblList[[#This Row],[Distance]]+tblList[[#This Row],[Distance]]*5%),"Out of Rules",IF(tblList[or_distance]&lt;(tblList[[#This Row],[Distance]]-tblList[[#This Row],[Distance]]*5%),"Out of Rules","OK"))</f>
        <v>OK</v>
      </c>
      <c r="K53" s="13" t="n">
        <v>200</v>
      </c>
      <c r="L53" s="14" t="n">
        <v>1750</v>
      </c>
      <c r="M53" s="15" t="s">
        <v>116</v>
      </c>
      <c r="N53" s="13"/>
    </row>
    <row r="54" customFormat="false" ht="15" hidden="false" customHeight="false" outlineLevel="0" collapsed="false">
      <c r="A54" s="10" t="str">
        <f aca="false">IF(RIGHT(LEFT(tblList[[#This Row],[Source]],9),3)="24 ",360,IF(RIGHT(LEFT(tblList[[#This Row],[Source]],9),3)="100","1000",RIGHT(LEFT(tblList[[#This Row],[Source]],9),3)))</f>
        <v>200</v>
      </c>
      <c r="B54" s="2" t="n">
        <f aca="false">DATEVALUE(LEFT(tblList[[#This Row],[Source]],2)&amp;"/"&amp;RIGHT(LEFT(tblList[[#This Row],[Source]],5),2)&amp;"/2023")</f>
        <v>45115</v>
      </c>
      <c r="C54" s="11" t="n">
        <f aca="false">WEEKDAY(tblList[[#This Row],[Date]])</f>
        <v>7</v>
      </c>
      <c r="D54" s="1" t="s">
        <v>117</v>
      </c>
      <c r="E54" s="1" t="str">
        <f aca="false">TRIM(LEFT(SUBSTITUTE(REPLACE(tblList[[#This Row],[Source]],1,FIND("(",tblList[[#This Row],[Source]]),""),")",REPT(" ",254)),255))</f>
        <v>Π.Σ. Καστοριάς 620</v>
      </c>
      <c r="F54" s="1" t="str">
        <f aca="false">SUBSTITUTE(tblList[[#This Row],[Title2]],MID(LEFT(tblList[[#This Row],[Title2]],FIND(")",tblList[[#This Row],[Title2]])),FIND("” – ",tblList[[#This Row],[Title2]]),LEN(tblList[[#This Row],[Title2]])),"")</f>
        <v>Τα χωριά της Λήθης – Παύλος Μελάς</v>
      </c>
      <c r="G54" s="1" t="str">
        <f aca="false">TRIM(LEFT(SUBSTITUTE(REPLACE(tblList[[#This Row],[Source]],1,FIND("“",tblList[[#This Row],[Source]]),""),"""",REPT(" ",254)),255))</f>
        <v>Τα χωριά της Λήθης – Παύλος Μελάς” – Καστοριά (Π.Σ. Καστοριάς 620)</v>
      </c>
      <c r="H54" s="12"/>
      <c r="I54" s="1" t="s">
        <v>118</v>
      </c>
      <c r="J54" s="1" t="str">
        <f aca="false">IF(tblList[or_distance]&gt;(tblList[[#This Row],[Distance]]+tblList[[#This Row],[Distance]]*5%),"Out of Rules",IF(tblList[or_distance]&lt;(tblList[[#This Row],[Distance]]-tblList[[#This Row],[Distance]]*5%),"Out of Rules","OK"))</f>
        <v>OK</v>
      </c>
      <c r="K54" s="13" t="n">
        <v>202</v>
      </c>
      <c r="L54" s="14" t="n">
        <v>2750</v>
      </c>
      <c r="M54" s="15" t="s">
        <v>119</v>
      </c>
      <c r="N54" s="15"/>
    </row>
    <row r="55" customFormat="false" ht="15" hidden="false" customHeight="false" outlineLevel="0" collapsed="false">
      <c r="A55" s="10" t="str">
        <f aca="false">IF(RIGHT(LEFT(tblList[[#This Row],[Source]],9),3)="24 ",360,IF(RIGHT(LEFT(tblList[[#This Row],[Source]],9),3)="100","1000",RIGHT(LEFT(tblList[[#This Row],[Source]],9),3)))</f>
        <v>200</v>
      </c>
      <c r="B55" s="2" t="n">
        <f aca="false">DATEVALUE(LEFT(tblList[[#This Row],[Source]],2)&amp;"/"&amp;RIGHT(LEFT(tblList[[#This Row],[Source]],5),2)&amp;"/2023")</f>
        <v>45116</v>
      </c>
      <c r="C55" s="11" t="n">
        <f aca="false">WEEKDAY(tblList[[#This Row],[Date]])</f>
        <v>1</v>
      </c>
      <c r="D55" s="1" t="str">
        <f aca="false">TRIM(LEFT(SUBSTITUTE(REPLACE(tblList[[#This Row],[Source]],1,FIND("– ",tblList[[#This Row],[Source]]),""),"(",REPT(" ",254)),255))</f>
        <v>Ναύπλιο</v>
      </c>
      <c r="E55" s="1" t="str">
        <f aca="false">TRIM(LEFT(SUBSTITUTE(REPLACE(tblList[[#This Row],[Source]],1,FIND("(",tblList[[#This Row],[Source]]),""),")",REPT(" ",254)),255))</f>
        <v>Bioracer Hellas</v>
      </c>
      <c r="F55" s="1" t="str">
        <f aca="false">SUBSTITUTE(tblList[[#This Row],[Title2]],MID(LEFT(tblList[[#This Row],[Title2]],FIND(")",tblList[[#This Row],[Title2]])),FIND("” – ",tblList[[#This Row],[Title2]]),LEN(tblList[[#This Row],[Title2]])),"")</f>
        <v>ΝΑΥΠΛΙΟ - ΒΥΤΙΝΑ</v>
      </c>
      <c r="G55" s="1" t="str">
        <f aca="false">TRIM(LEFT(SUBSTITUTE(REPLACE(tblList[[#This Row],[Source]],1,FIND("“",tblList[[#This Row],[Source]]),""),"""",REPT(" ",254)),255))</f>
        <v>ΝΑΥΠΛΙΟ - ΒΥΤΙΝΑ” – Ναύπλιο (Bioracer Hellas)</v>
      </c>
      <c r="H55" s="12"/>
      <c r="I55" s="1" t="s">
        <v>120</v>
      </c>
      <c r="J55" s="1" t="str">
        <f aca="false">IF(tblList[or_distance]&gt;(tblList[[#This Row],[Distance]]+tblList[[#This Row],[Distance]]*5%),"Out of Rules",IF(tblList[or_distance]&lt;(tblList[[#This Row],[Distance]]-tblList[[#This Row],[Distance]]*5%),"Out of Rules","OK"))</f>
        <v>OK</v>
      </c>
      <c r="K55" s="13" t="n">
        <v>205</v>
      </c>
      <c r="L55" s="14" t="n">
        <v>2650</v>
      </c>
      <c r="M55" s="15" t="s">
        <v>121</v>
      </c>
      <c r="N55" s="13"/>
    </row>
    <row r="56" customFormat="false" ht="15" hidden="false" customHeight="false" outlineLevel="0" collapsed="false">
      <c r="A56" s="10" t="str">
        <f aca="false">IF(RIGHT(LEFT(tblList[[#This Row],[Source]],9),3)="24 ",360,IF(RIGHT(LEFT(tblList[[#This Row],[Source]],9),3)="100","1000",RIGHT(LEFT(tblList[[#This Row],[Source]],9),3)))</f>
        <v>200</v>
      </c>
      <c r="B56" s="2" t="n">
        <f aca="false">DATEVALUE(LEFT(tblList[[#This Row],[Source]],2)&amp;"/"&amp;RIGHT(LEFT(tblList[[#This Row],[Source]],5),2)&amp;"/2023")</f>
        <v>45123</v>
      </c>
      <c r="C56" s="11" t="n">
        <f aca="false">WEEKDAY(tblList[[#This Row],[Date]])</f>
        <v>1</v>
      </c>
      <c r="D56" s="1" t="str">
        <f aca="false">TRIM(LEFT(SUBSTITUTE(REPLACE(tblList[[#This Row],[Source]],1,FIND("– ",tblList[[#This Row],[Source]]),""),"(",REPT(" ",254)),255))</f>
        <v>Δασοχώρι</v>
      </c>
      <c r="E56" s="1" t="str">
        <f aca="false">TRIM(LEFT(SUBSTITUTE(REPLACE(tblList[[#This Row],[Source]],1,FIND("(",tblList[[#This Row],[Source]]),""),")",REPT(" ",254)),255))</f>
        <v>Π.Ε.Π.Α.</v>
      </c>
      <c r="F56" s="1" t="str">
        <f aca="false">SUBSTITUTE(tblList[[#This Row],[Title2]],MID(LEFT(tblList[[#This Row],[Title2]],FIND(")",tblList[[#This Row],[Title2]])),FIND("” – ",tblList[[#This Row],[Title2]]),LEN(tblList[[#This Row],[Title2]])),"")</f>
        <v>ΔΑΣΟΧΩΡΙ</v>
      </c>
      <c r="G56" s="1" t="str">
        <f aca="false">TRIM(LEFT(SUBSTITUTE(REPLACE(tblList[[#This Row],[Source]],1,FIND("“",tblList[[#This Row],[Source]]),""),"""",REPT(" ",254)),255))</f>
        <v>ΔΑΣΟΧΩΡΙ” – Δασοχώρι (Π.Ε.Π.Α.)</v>
      </c>
      <c r="H56" s="12"/>
      <c r="I56" s="1" t="s">
        <v>122</v>
      </c>
      <c r="J56" s="1" t="str">
        <f aca="false">IF(tblList[or_distance]&gt;(tblList[[#This Row],[Distance]]+tblList[[#This Row],[Distance]]*5%),"Out of Rules",IF(tblList[or_distance]&lt;(tblList[[#This Row],[Distance]]-tblList[[#This Row],[Distance]]*5%),"Out of Rules","OK"))</f>
        <v>OK</v>
      </c>
      <c r="K56" s="13" t="n">
        <v>208</v>
      </c>
      <c r="L56" s="14" t="n">
        <v>4200</v>
      </c>
      <c r="M56" s="15" t="s">
        <v>123</v>
      </c>
      <c r="N56" s="15" t="s">
        <v>22</v>
      </c>
    </row>
    <row r="57" customFormat="false" ht="15" hidden="false" customHeight="false" outlineLevel="0" collapsed="false">
      <c r="A57" s="10" t="str">
        <f aca="false">IF(RIGHT(LEFT(tblList[[#This Row],[Source]],9),3)="24 ",360,IF(RIGHT(LEFT(tblList[[#This Row],[Source]],9),3)="100","1000",RIGHT(LEFT(tblList[[#This Row],[Source]],9),3)))</f>
        <v>400</v>
      </c>
      <c r="B57" s="2" t="n">
        <f aca="false">DATEVALUE(LEFT(tblList[[#This Row],[Source]],2)&amp;"/"&amp;RIGHT(LEFT(tblList[[#This Row],[Source]],5),2)&amp;"/2023")</f>
        <v>45129</v>
      </c>
      <c r="C57" s="11" t="n">
        <f aca="false">WEEKDAY(tblList[[#This Row],[Date]])</f>
        <v>7</v>
      </c>
      <c r="D57" s="1" t="str">
        <f aca="false">TRIM(LEFT(SUBSTITUTE(REPLACE(tblList[[#This Row],[Source]],1,FIND("– ",tblList[[#This Row],[Source]]),""),"(",REPT(" ",254)),255))</f>
        <v>Γουδί</v>
      </c>
      <c r="E57" s="1" t="str">
        <f aca="false">TRIM(LEFT(SUBSTITUTE(REPLACE(tblList[[#This Row],[Source]],1,FIND("(",tblList[[#This Row],[Source]]),""),")",REPT(" ",254)),255))</f>
        <v>Aphrodite Lingerie</v>
      </c>
      <c r="F57" s="1" t="str">
        <f aca="false">SUBSTITUTE(tblList[[#This Row],[Title2]],MID(LEFT(tblList[[#This Row],[Title2]],FIND(")",tblList[[#This Row],[Title2]])),FIND("” – ",tblList[[#This Row],[Title2]]),LEN(tblList[[#This Row],[Title2]])),"")</f>
        <v>100 YEARS BRM - Επετειακό</v>
      </c>
      <c r="G57" s="1" t="str">
        <f aca="false">TRIM(LEFT(SUBSTITUTE(REPLACE(tblList[[#This Row],[Source]],1,FIND("“",tblList[[#This Row],[Source]]),""),"""",REPT(" ",254)),255))</f>
        <v>100 YEARS BRM - Επετειακό” – Γουδί (Aphrodite Lingerie)</v>
      </c>
      <c r="H57" s="12"/>
      <c r="I57" s="1" t="s">
        <v>124</v>
      </c>
      <c r="J57" s="1" t="str">
        <f aca="false">IF(tblList[or_distance]&gt;(tblList[[#This Row],[Distance]]+tblList[[#This Row],[Distance]]*5%),"Out of Rules",IF(tblList[or_distance]&lt;(tblList[[#This Row],[Distance]]-tblList[[#This Row],[Distance]]*5%),"Out of Rules","OK"))</f>
        <v>OK</v>
      </c>
      <c r="K57" s="13" t="n">
        <v>400</v>
      </c>
      <c r="L57" s="14" t="n">
        <v>4400</v>
      </c>
      <c r="M57" s="15" t="s">
        <v>125</v>
      </c>
      <c r="N57" s="13"/>
    </row>
    <row r="58" customFormat="false" ht="15" hidden="false" customHeight="false" outlineLevel="0" collapsed="false">
      <c r="A58" s="10" t="str">
        <f aca="false">IF(RIGHT(LEFT(tblList[[#This Row],[Source]],9),3)="24 ",360,IF(RIGHT(LEFT(tblList[[#This Row],[Source]],9),3)="100","1000",RIGHT(LEFT(tblList[[#This Row],[Source]],9),3)))</f>
        <v>400</v>
      </c>
      <c r="B58" s="2" t="n">
        <f aca="false">DATEVALUE(LEFT(tblList[[#This Row],[Source]],2)&amp;"/"&amp;RIGHT(LEFT(tblList[[#This Row],[Source]],5),2)&amp;"/2023")</f>
        <v>45129</v>
      </c>
      <c r="C58" s="11" t="n">
        <f aca="false">WEEKDAY(tblList[[#This Row],[Date]])</f>
        <v>7</v>
      </c>
      <c r="D58" s="1" t="str">
        <f aca="false">TRIM(LEFT(SUBSTITUTE(REPLACE(tblList[[#This Row],[Source]],1,FIND("– ",tblList[[#This Row],[Source]]),""),"(",REPT(" ",254)),255))</f>
        <v>Μεσολόγγι</v>
      </c>
      <c r="E58" s="1" t="str">
        <f aca="false">TRIM(LEFT(SUBSTITUTE(REPLACE(tblList[[#This Row],[Source]],1,FIND("(",tblList[[#This Row],[Source]]),""),")",REPT(" ",254)),255))</f>
        <v>Σ.Φ.Π.Ι.Π. Μεσολογγίου</v>
      </c>
      <c r="F58" s="1" t="str">
        <f aca="false">SUBSTITUTE(tblList[[#This Row],[Title2]],MID(LEFT(tblList[[#This Row],[Title2]],FIND(")",tblList[[#This Row],[Title2]])),FIND("” – ",tblList[[#This Row],[Title2]]),LEN(tblList[[#This Row],[Title2]])),"")</f>
        <v>400 km Brevet  Mesologgi-Nidri-Koronisia-Menidi</v>
      </c>
      <c r="G58" s="1" t="str">
        <f aca="false">TRIM(LEFT(SUBSTITUTE(REPLACE(tblList[[#This Row],[Source]],1,FIND("“",tblList[[#This Row],[Source]]),""),"""",REPT(" ",254)),255))</f>
        <v>400 km Brevet  Mesologgi-Nidri-Koronisia-Menidi” – Μεσολόγγι (Σ.Φ.Π.Ι.Π. Μεσολογγίου)</v>
      </c>
      <c r="H58" s="12"/>
      <c r="I58" s="1" t="s">
        <v>126</v>
      </c>
      <c r="J58" s="1" t="str">
        <f aca="false">IF(tblList[or_distance]&gt;(tblList[[#This Row],[Distance]]+tblList[[#This Row],[Distance]]*5%),"Out of Rules",IF(tblList[or_distance]&lt;(tblList[[#This Row],[Distance]]-tblList[[#This Row],[Distance]]*5%),"Out of Rules","OK"))</f>
        <v>OK</v>
      </c>
      <c r="K58" s="13" t="n">
        <v>408</v>
      </c>
      <c r="L58" s="14" t="n">
        <v>2850</v>
      </c>
      <c r="M58" s="15" t="s">
        <v>127</v>
      </c>
      <c r="N58" s="13"/>
    </row>
    <row r="59" customFormat="false" ht="15" hidden="false" customHeight="false" outlineLevel="0" collapsed="false">
      <c r="A59" s="10" t="str">
        <f aca="false">IF(RIGHT(LEFT(tblList[[#This Row],[Source]],9),3)="24 ",360,IF(RIGHT(LEFT(tblList[[#This Row],[Source]],9),3)="100","1000",RIGHT(LEFT(tblList[[#This Row],[Source]],9),3)))</f>
        <v>400</v>
      </c>
      <c r="B59" s="2" t="n">
        <f aca="false">DATEVALUE(LEFT(tblList[[#This Row],[Source]],2)&amp;"/"&amp;RIGHT(LEFT(tblList[[#This Row],[Source]],5),2)&amp;"/2023")</f>
        <v>45129</v>
      </c>
      <c r="C59" s="11" t="n">
        <f aca="false">WEEKDAY(tblList[[#This Row],[Date]])</f>
        <v>7</v>
      </c>
      <c r="D59" s="1" t="str">
        <f aca="false">TRIM(LEFT(SUBSTITUTE(REPLACE(tblList[[#This Row],[Source]],1,FIND("– ",tblList[[#This Row],[Source]]),""),"(",REPT(" ",254)),255))</f>
        <v>Ελευσίνα</v>
      </c>
      <c r="E59" s="1" t="str">
        <f aca="false">TRIM(LEFT(SUBSTITUTE(REPLACE(tblList[[#This Row],[Source]],1,FIND("(",tblList[[#This Row],[Source]]),""),")",REPT(" ",254)),255))</f>
        <v>Π.Ε.Π.Α.</v>
      </c>
      <c r="F59" s="1" t="str">
        <f aca="false">SUBSTITUTE(tblList[[#This Row],[Title2]],MID(LEFT(tblList[[#This Row],[Title2]],FIND(")",tblList[[#This Row],[Title2]])),FIND("” – ",tblList[[#This Row],[Title2]]),LEN(tblList[[#This Row],[Title2]])),"")</f>
        <v>Classic Series SR ΠΑΤΡΑ</v>
      </c>
      <c r="G59" s="1" t="str">
        <f aca="false">TRIM(LEFT(SUBSTITUTE(REPLACE(tblList[[#This Row],[Source]],1,FIND("“",tblList[[#This Row],[Source]]),""),"""",REPT(" ",254)),255))</f>
        <v>Classic Series SR ΠΑΤΡΑ” – Ελευσίνα (Π.Ε.Π.Α.)</v>
      </c>
      <c r="H59" s="12"/>
      <c r="I59" s="1" t="s">
        <v>128</v>
      </c>
      <c r="J59" s="1" t="str">
        <f aca="false">IF(tblList[or_distance]&gt;(tblList[[#This Row],[Distance]]+tblList[[#This Row],[Distance]]*5%),"Out of Rules",IF(tblList[or_distance]&lt;(tblList[[#This Row],[Distance]]-tblList[[#This Row],[Distance]]*5%),"Out of Rules","OK"))</f>
        <v>OK</v>
      </c>
      <c r="K59" s="13" t="n">
        <v>404</v>
      </c>
      <c r="L59" s="14" t="n">
        <v>1400</v>
      </c>
      <c r="M59" s="15" t="s">
        <v>129</v>
      </c>
      <c r="N59" s="15" t="s">
        <v>22</v>
      </c>
    </row>
    <row r="60" customFormat="false" ht="15" hidden="false" customHeight="false" outlineLevel="0" collapsed="false">
      <c r="A60" s="10" t="str">
        <f aca="false">IF(RIGHT(LEFT(tblList[[#This Row],[Source]],9),3)="24 ",360,IF(RIGHT(LEFT(tblList[[#This Row],[Source]],9),3)="100","1000",RIGHT(LEFT(tblList[[#This Row],[Source]],9),3)))</f>
        <v>400</v>
      </c>
      <c r="B60" s="2" t="n">
        <f aca="false">DATEVALUE(LEFT(tblList[[#This Row],[Source]],2)&amp;"/"&amp;RIGHT(LEFT(tblList[[#This Row],[Source]],5),2)&amp;"/2023")</f>
        <v>45129</v>
      </c>
      <c r="C60" s="11" t="n">
        <f aca="false">WEEKDAY(tblList[[#This Row],[Date]])</f>
        <v>7</v>
      </c>
      <c r="D60" s="1" t="str">
        <f aca="false">TRIM(LEFT(SUBSTITUTE(REPLACE(tblList[[#This Row],[Source]],1,FIND("– ",tblList[[#This Row],[Source]]),""),"(",REPT(" ",254)),255))</f>
        <v>Ελευσίνα</v>
      </c>
      <c r="E60" s="1" t="str">
        <f aca="false">TRIM(LEFT(SUBSTITUTE(REPLACE(tblList[[#This Row],[Source]],1,FIND("(",tblList[[#This Row],[Source]]),""),")",REPT(" ",254)),255))</f>
        <v>Audax Randonneurs Grece</v>
      </c>
      <c r="F60" s="1" t="str">
        <f aca="false">SUBSTITUTE(tblList[[#This Row],[Title2]],MID(LEFT(tblList[[#This Row],[Title2]],FIND(")",tblList[[#This Row],[Title2]])),FIND("” – ",tblList[[#This Row],[Title2]]),LEN(tblList[[#This Row],[Title2]])),"")</f>
        <v>Γύρος Κορινθιακού Επετειακός</v>
      </c>
      <c r="G60" s="1" t="str">
        <f aca="false">TRIM(LEFT(SUBSTITUTE(REPLACE(tblList[[#This Row],[Source]],1,FIND("“",tblList[[#This Row],[Source]]),""),"""",REPT(" ",254)),255))</f>
        <v>Γύρος Κορινθιακού Επετειακός” – Ελευσίνα (Audax Randonneurs Grece)</v>
      </c>
      <c r="H60" s="12"/>
      <c r="I60" s="1" t="s">
        <v>130</v>
      </c>
      <c r="J60" s="1" t="str">
        <f aca="false">IF(tblList[or_distance]&gt;(tblList[[#This Row],[Distance]]+tblList[[#This Row],[Distance]]*5%),"Out of Rules",IF(tblList[or_distance]&lt;(tblList[[#This Row],[Distance]]-tblList[[#This Row],[Distance]]*5%),"Out of Rules","OK"))</f>
        <v>Out of Rules</v>
      </c>
      <c r="K60" s="13" t="n">
        <v>441</v>
      </c>
      <c r="L60" s="14" t="n">
        <v>4049</v>
      </c>
      <c r="M60" s="15" t="s">
        <v>131</v>
      </c>
      <c r="N60" s="13"/>
    </row>
    <row r="61" customFormat="false" ht="15" hidden="false" customHeight="false" outlineLevel="0" collapsed="false">
      <c r="A61" s="10" t="str">
        <f aca="false">IF(RIGHT(LEFT(tblList[[#This Row],[Source]],9),3)="24 ",360,IF(RIGHT(LEFT(tblList[[#This Row],[Source]],9),3)="100","1000",RIGHT(LEFT(tblList[[#This Row],[Source]],9),3)))</f>
        <v>400</v>
      </c>
      <c r="B61" s="2" t="n">
        <f aca="false">DATEVALUE(LEFT(tblList[[#This Row],[Source]],2)&amp;"/"&amp;RIGHT(LEFT(tblList[[#This Row],[Source]],5),2)&amp;"/2023")</f>
        <v>45129</v>
      </c>
      <c r="C61" s="11" t="n">
        <f aca="false">WEEKDAY(tblList[[#This Row],[Date]])</f>
        <v>7</v>
      </c>
      <c r="D61" s="1" t="str">
        <f aca="false">TRIM(LEFT(SUBSTITUTE(REPLACE(tblList[[#This Row],[Source]],1,FIND("– ",tblList[[#This Row],[Source]]),""),"(",REPT(" ",254)),255))</f>
        <v>Καβάλα</v>
      </c>
      <c r="E61" s="1" t="str">
        <f aca="false">TRIM(LEFT(SUBSTITUTE(REPLACE(tblList[[#This Row],[Source]],1,FIND("(",tblList[[#This Row],[Source]]),""),")",REPT(" ",254)),255))</f>
        <v>Ble Cycling Club</v>
      </c>
      <c r="F61" s="1" t="str">
        <f aca="false">SUBSTITUTE(tblList[[#This Row],[Title2]],MID(LEFT(tblList[[#This Row],[Title2]],FIND(")",tblList[[#This Row],[Title2]])),FIND("” – ",tblList[[#This Row],[Title2]]),LEN(tblList[[#This Row],[Title2]])),"")</f>
        <v>Φαλακρό 400 - Επετειακό</v>
      </c>
      <c r="G61" s="1" t="str">
        <f aca="false">TRIM(LEFT(SUBSTITUTE(REPLACE(tblList[[#This Row],[Source]],1,FIND("“",tblList[[#This Row],[Source]]),""),"""",REPT(" ",254)),255))</f>
        <v>Φαλακρό 400 - Επετειακό” – Καβάλα (Ble Cycling Club)</v>
      </c>
      <c r="H61" s="12"/>
      <c r="I61" s="1" t="s">
        <v>132</v>
      </c>
      <c r="J61" s="1" t="str">
        <f aca="false">IF(tblList[or_distance]&gt;(tblList[[#This Row],[Distance]]+tblList[[#This Row],[Distance]]*5%),"Out of Rules",IF(tblList[or_distance]&lt;(tblList[[#This Row],[Distance]]-tblList[[#This Row],[Distance]]*5%),"Out of Rules","OK"))</f>
        <v>OK</v>
      </c>
      <c r="K61" s="13" t="n">
        <v>399</v>
      </c>
      <c r="L61" s="14" t="n">
        <v>3900</v>
      </c>
      <c r="M61" s="15" t="s">
        <v>133</v>
      </c>
      <c r="N61" s="15" t="s">
        <v>16</v>
      </c>
    </row>
    <row r="62" customFormat="false" ht="15" hidden="false" customHeight="false" outlineLevel="0" collapsed="false">
      <c r="A62" s="10" t="str">
        <f aca="false">IF(RIGHT(LEFT(tblList[[#This Row],[Source]],9),3)="24 ",360,IF(RIGHT(LEFT(tblList[[#This Row],[Source]],9),3)="100","1000",RIGHT(LEFT(tblList[[#This Row],[Source]],9),3)))</f>
        <v>200</v>
      </c>
      <c r="B62" s="2" t="n">
        <f aca="false">DATEVALUE(LEFT(tblList[[#This Row],[Source]],2)&amp;"/"&amp;RIGHT(LEFT(tblList[[#This Row],[Source]],5),2)&amp;"/2023")</f>
        <v>45136</v>
      </c>
      <c r="C62" s="11" t="n">
        <f aca="false">WEEKDAY(tblList[[#This Row],[Date]])</f>
        <v>7</v>
      </c>
      <c r="D62" s="1" t="str">
        <f aca="false">TRIM(LEFT(SUBSTITUTE(REPLACE(tblList[[#This Row],[Source]],1,FIND("– ",tblList[[#This Row],[Source]]),""),"(",REPT(" ",254)),255))</f>
        <v>Ωρωπός</v>
      </c>
      <c r="E62" s="1" t="str">
        <f aca="false">TRIM(LEFT(SUBSTITUTE(REPLACE(tblList[[#This Row],[Source]],1,FIND("(",tblList[[#This Row],[Source]]),""),")",REPT(" ",254)),255))</f>
        <v>Α.Ο. Αίολος</v>
      </c>
      <c r="F62" s="1" t="str">
        <f aca="false">SUBSTITUTE(tblList[[#This Row],[Title2]],MID(LEFT(tblList[[#This Row],[Title2]],FIND(")",tblList[[#This Row],[Title2]])),FIND("” – ",tblList[[#This Row],[Title2]]),LEN(tblList[[#This Row],[Title2]])),"")</f>
        <v>Ωρωπός</v>
      </c>
      <c r="G62" s="1" t="str">
        <f aca="false">TRIM(LEFT(SUBSTITUTE(REPLACE(tblList[[#This Row],[Source]],1,FIND("“",tblList[[#This Row],[Source]]),""),"""",REPT(" ",254)),255))</f>
        <v>Ωρωπός” – Ωρωπός (Α.Ο. Αίολος)</v>
      </c>
      <c r="H62" s="12"/>
      <c r="I62" s="1" t="s">
        <v>134</v>
      </c>
      <c r="J62" s="1" t="str">
        <f aca="false">IF(tblList[or_distance]&gt;(tblList[[#This Row],[Distance]]+tblList[[#This Row],[Distance]]*5%),"Out of Rules",IF(tblList[or_distance]&lt;(tblList[[#This Row],[Distance]]-tblList[[#This Row],[Distance]]*5%),"Out of Rules","OK"))</f>
        <v>OK</v>
      </c>
      <c r="K62" s="13" t="n">
        <v>205</v>
      </c>
      <c r="L62" s="14" t="n">
        <v>2400</v>
      </c>
      <c r="M62" s="15" t="s">
        <v>135</v>
      </c>
      <c r="N62" s="13"/>
    </row>
    <row r="63" customFormat="false" ht="15" hidden="false" customHeight="false" outlineLevel="0" collapsed="false">
      <c r="A63" s="10" t="str">
        <f aca="false">IF(RIGHT(LEFT(tblList[[#This Row],[Source]],9),3)="24 ",360,IF(RIGHT(LEFT(tblList[[#This Row],[Source]],9),3)="100","1000",RIGHT(LEFT(tblList[[#This Row],[Source]],9),3)))</f>
        <v>200</v>
      </c>
      <c r="B63" s="2" t="n">
        <f aca="false">DATEVALUE(LEFT(tblList[[#This Row],[Source]],2)&amp;"/"&amp;RIGHT(LEFT(tblList[[#This Row],[Source]],5),2)&amp;"/2023")</f>
        <v>45171</v>
      </c>
      <c r="C63" s="11" t="n">
        <f aca="false">WEEKDAY(tblList[[#This Row],[Date]])</f>
        <v>7</v>
      </c>
      <c r="D63" s="1" t="str">
        <f aca="false">TRIM(LEFT(SUBSTITUTE(REPLACE(tblList[[#This Row],[Source]],1,FIND("– ",tblList[[#This Row],[Source]]),""),"(",REPT(" ",254)),255))</f>
        <v>Λάρισα</v>
      </c>
      <c r="E63" s="1" t="str">
        <f aca="false">TRIM(LEFT(SUBSTITUTE(REPLACE(tblList[[#This Row],[Source]],1,FIND("(",tblList[[#This Row],[Source]]),""),")",REPT(" ",254)),255))</f>
        <v>Π.Ο. Λάρισας</v>
      </c>
      <c r="F63" s="1" t="str">
        <f aca="false">SUBSTITUTE(tblList[[#This Row],[Title2]],MID(LEFT(tblList[[#This Row],[Title2]],FIND(")",tblList[[#This Row],[Title2]])),FIND("” – ",tblList[[#This Row],[Title2]]),LEN(tblList[[#This Row],[Title2]])),"")</f>
        <v>Brevet Λάρισας</v>
      </c>
      <c r="G63" s="1" t="str">
        <f aca="false">TRIM(LEFT(SUBSTITUTE(REPLACE(tblList[[#This Row],[Source]],1,FIND("“",tblList[[#This Row],[Source]]),""),"""",REPT(" ",254)),255))</f>
        <v>Brevet Λάρισας” – Λάρισα (Π.Ο. Λάρισας)</v>
      </c>
      <c r="H63" s="12"/>
      <c r="I63" s="1" t="s">
        <v>136</v>
      </c>
      <c r="J63" s="1" t="str">
        <f aca="false">IF(tblList[or_distance]&gt;(tblList[[#This Row],[Distance]]+tblList[[#This Row],[Distance]]*5%),"Out of Rules",IF(tblList[or_distance]&lt;(tblList[[#This Row],[Distance]]-tblList[[#This Row],[Distance]]*5%),"Out of Rules","OK"))</f>
        <v>OK</v>
      </c>
      <c r="K63" s="13" t="n">
        <v>197</v>
      </c>
      <c r="L63" s="14" t="n">
        <v>3300</v>
      </c>
      <c r="M63" s="15" t="s">
        <v>137</v>
      </c>
      <c r="N63" s="13"/>
    </row>
    <row r="64" customFormat="false" ht="15" hidden="false" customHeight="false" outlineLevel="0" collapsed="false">
      <c r="A64" s="10" t="str">
        <f aca="false">IF(RIGHT(LEFT(tblList[[#This Row],[Source]],9),3)="24 ",360,IF(RIGHT(LEFT(tblList[[#This Row],[Source]],9),3)="100","1000",RIGHT(LEFT(tblList[[#This Row],[Source]],9),3)))</f>
        <v>200</v>
      </c>
      <c r="B64" s="2" t="n">
        <f aca="false">DATEVALUE(LEFT(tblList[[#This Row],[Source]],2)&amp;"/"&amp;RIGHT(LEFT(tblList[[#This Row],[Source]],5),2)&amp;"/2023")</f>
        <v>45171</v>
      </c>
      <c r="C64" s="11" t="n">
        <f aca="false">WEEKDAY(tblList[[#This Row],[Date]])</f>
        <v>7</v>
      </c>
      <c r="D64" s="1" t="str">
        <f aca="false">TRIM(LEFT(SUBSTITUTE(REPLACE(tblList[[#This Row],[Source]],1,FIND("– ",tblList[[#This Row],[Source]]),""),"(",REPT(" ",254)),255))</f>
        <v>Μύρινα</v>
      </c>
      <c r="E64" s="1" t="str">
        <f aca="false">TRIM(LEFT(SUBSTITUTE(REPLACE(tblList[[#This Row],[Source]],1,FIND("(",tblList[[#This Row],[Source]]),""),")",REPT(" ",254)),255))</f>
        <v>Aphrodite Lingerie</v>
      </c>
      <c r="F64" s="1" t="str">
        <f aca="false">SUBSTITUTE(tblList[[#This Row],[Title2]],MID(LEFT(tblList[[#This Row],[Title2]],FIND(")",tblList[[#This Row],[Title2]])),FIND("” – ",tblList[[#This Row],[Title2]]),LEN(tblList[[#This Row],[Title2]])),"")</f>
        <v>ΛΗΜΝΟΣ ΤΟ ΝΗΣΙ ΤΟΥ ΗΦΑΙΣΤΟΥ</v>
      </c>
      <c r="G64" s="1" t="str">
        <f aca="false">TRIM(LEFT(SUBSTITUTE(REPLACE(tblList[[#This Row],[Source]],1,FIND("“",tblList[[#This Row],[Source]]),""),"""",REPT(" ",254)),255))</f>
        <v>ΛΗΜΝΟΣ ΤΟ ΝΗΣΙ ΤΟΥ ΗΦΑΙΣΤΟΥ” – Μύρινα (Aphrodite Lingerie)</v>
      </c>
      <c r="H64" s="12"/>
      <c r="I64" s="1" t="s">
        <v>138</v>
      </c>
      <c r="J64" s="1" t="str">
        <f aca="false">IF(tblList[or_distance]&gt;(tblList[[#This Row],[Distance]]+tblList[[#This Row],[Distance]]*5%),"Out of Rules",IF(tblList[or_distance]&lt;(tblList[[#This Row],[Distance]]-tblList[[#This Row],[Distance]]*5%),"Out of Rules","OK"))</f>
        <v>OK</v>
      </c>
      <c r="K64" s="13" t="n">
        <v>200</v>
      </c>
      <c r="L64" s="14" t="n">
        <v>2050</v>
      </c>
      <c r="M64" s="15" t="s">
        <v>139</v>
      </c>
      <c r="N64" s="13"/>
    </row>
    <row r="65" customFormat="false" ht="15" hidden="false" customHeight="false" outlineLevel="0" collapsed="false">
      <c r="A65" s="10" t="str">
        <f aca="false">IF(RIGHT(LEFT(tblList[[#This Row],[Source]],9),3)="24 ",360,IF(RIGHT(LEFT(tblList[[#This Row],[Source]],9),3)="100","1000",RIGHT(LEFT(tblList[[#This Row],[Source]],9),3)))</f>
        <v>200</v>
      </c>
      <c r="B65" s="2" t="n">
        <f aca="false">DATEVALUE(LEFT(tblList[[#This Row],[Source]],2)&amp;"/"&amp;RIGHT(LEFT(tblList[[#This Row],[Source]],5),2)&amp;"/2023")</f>
        <v>45172</v>
      </c>
      <c r="C65" s="11" t="n">
        <f aca="false">WEEKDAY(tblList[[#This Row],[Date]])</f>
        <v>1</v>
      </c>
      <c r="D65" s="1" t="str">
        <f aca="false">TRIM(LEFT(SUBSTITUTE(REPLACE(tblList[[#This Row],[Source]],1,FIND("– ",tblList[[#This Row],[Source]]),""),"(",REPT(" ",254)),255))</f>
        <v>Άργος</v>
      </c>
      <c r="E65" s="1" t="str">
        <f aca="false">TRIM(LEFT(SUBSTITUTE(REPLACE(tblList[[#This Row],[Source]],1,FIND("(",tblList[[#This Row],[Source]]),""),")",REPT(" ",254)),255))</f>
        <v>gravel, road, mountain</v>
      </c>
      <c r="F65" s="1" t="str">
        <f aca="false">SUBSTITUTE(tblList[[#This Row],[Title2]],MID(LEFT(tblList[[#This Row],[Title2]],FIND(")",tblList[[#This Row],[Title2]])),FIND("” – ",tblList[[#This Row],[Title2]]),LEN(tblList[[#This Row],[Title2]])),"")</f>
        <v>G.R.M. (gravel, road, mountain)” – Άργος (Bioracer Hellas)</v>
      </c>
      <c r="G65" s="1" t="str">
        <f aca="false">TRIM(LEFT(SUBSTITUTE(REPLACE(tblList[[#This Row],[Source]],1,FIND("“",tblList[[#This Row],[Source]]),""),"""",REPT(" ",254)),255))</f>
        <v>G.R.M. (gravel, road, mountain)” – Άργος (Bioracer Hellas)</v>
      </c>
      <c r="H65" s="12"/>
      <c r="I65" s="1" t="s">
        <v>140</v>
      </c>
      <c r="J65" s="1" t="str">
        <f aca="false">IF(tblList[or_distance]&gt;(tblList[[#This Row],[Distance]]+tblList[[#This Row],[Distance]]*5%),"Out of Rules",IF(tblList[or_distance]&lt;(tblList[[#This Row],[Distance]]-tblList[[#This Row],[Distance]]*5%),"Out of Rules","OK"))</f>
        <v>OK</v>
      </c>
      <c r="K65" s="13" t="n">
        <v>205</v>
      </c>
      <c r="L65" s="14" t="n">
        <v>4900</v>
      </c>
      <c r="M65" s="15" t="s">
        <v>141</v>
      </c>
      <c r="N65" s="13"/>
    </row>
    <row r="66" customFormat="false" ht="15" hidden="false" customHeight="false" outlineLevel="0" collapsed="false">
      <c r="A66" s="10" t="str">
        <f aca="false">IF(RIGHT(LEFT(tblList[[#This Row],[Source]],9),3)="24 ",360,IF(RIGHT(LEFT(tblList[[#This Row],[Source]],9),3)="100","1000",RIGHT(LEFT(tblList[[#This Row],[Source]],9),3)))</f>
        <v>300</v>
      </c>
      <c r="B66" s="2" t="n">
        <f aca="false">DATEVALUE(LEFT(tblList[[#This Row],[Source]],2)&amp;"/"&amp;RIGHT(LEFT(tblList[[#This Row],[Source]],5),2)&amp;"/2023")</f>
        <v>45178</v>
      </c>
      <c r="C66" s="11" t="n">
        <f aca="false">WEEKDAY(tblList[[#This Row],[Date]])</f>
        <v>7</v>
      </c>
      <c r="D66" s="1" t="str">
        <f aca="false">TRIM(LEFT(SUBSTITUTE(REPLACE(tblList[[#This Row],[Source]],1,FIND("– ",tblList[[#This Row],[Source]]),""),"(",REPT(" ",254)),255))</f>
        <v>Κομοτηνή</v>
      </c>
      <c r="E66" s="1" t="str">
        <f aca="false">TRIM(LEFT(SUBSTITUTE(REPLACE(tblList[[#This Row],[Source]],1,FIND("(",tblList[[#This Row],[Source]]),""),")",REPT(" ",254)),255))</f>
        <v>Δημοτικό Αθλητικό Κέντρο Κομοτηνής</v>
      </c>
      <c r="F66" s="1" t="str">
        <f aca="false">SUBSTITUTE(tblList[[#This Row],[Title2]],MID(LEFT(tblList[[#This Row],[Title2]],FIND(")",tblList[[#This Row],[Title2]])),FIND("” – ",tblList[[#This Row],[Title2]]),LEN(tblList[[#This Row],[Title2]])),"")</f>
        <v>BREVET 300kmTOUR DE DIMOKRITOS</v>
      </c>
      <c r="G66" s="1" t="str">
        <f aca="false">TRIM(LEFT(SUBSTITUTE(REPLACE(tblList[[#This Row],[Source]],1,FIND("“",tblList[[#This Row],[Source]]),""),"""",REPT(" ",254)),255))</f>
        <v>BREVET 300kmTOUR DE DIMOKRITOS” – Κομοτηνή (Δημοτικό Αθλητικό Κέντρο Κομοτηνής)</v>
      </c>
      <c r="H66" s="12"/>
      <c r="I66" s="1" t="s">
        <v>142</v>
      </c>
      <c r="J66" s="1" t="str">
        <f aca="false">IF(tblList[or_distance]&gt;(tblList[[#This Row],[Distance]]+tblList[[#This Row],[Distance]]*5%),"Out of Rules",IF(tblList[or_distance]&lt;(tblList[[#This Row],[Distance]]-tblList[[#This Row],[Distance]]*5%),"Out of Rules","OK"))</f>
        <v>OK</v>
      </c>
      <c r="K66" s="13" t="n">
        <v>300</v>
      </c>
      <c r="L66" s="14" t="n">
        <v>3750</v>
      </c>
      <c r="M66" s="15" t="s">
        <v>143</v>
      </c>
      <c r="N66" s="13"/>
    </row>
    <row r="67" customFormat="false" ht="15" hidden="false" customHeight="false" outlineLevel="0" collapsed="false">
      <c r="A67" s="10" t="str">
        <f aca="false">IF(RIGHT(LEFT(tblList[[#This Row],[Source]],9),3)="24 ",360,IF(RIGHT(LEFT(tblList[[#This Row],[Source]],9),3)="100","1000",RIGHT(LEFT(tblList[[#This Row],[Source]],9),3)))</f>
        <v>200</v>
      </c>
      <c r="B67" s="2" t="n">
        <f aca="false">DATEVALUE(LEFT(tblList[[#This Row],[Source]],2)&amp;"/"&amp;RIGHT(LEFT(tblList[[#This Row],[Source]],5),2)&amp;"/2023")</f>
        <v>45186</v>
      </c>
      <c r="C67" s="11" t="n">
        <f aca="false">WEEKDAY(tblList[[#This Row],[Date]])</f>
        <v>1</v>
      </c>
      <c r="D67" s="1" t="str">
        <f aca="false">TRIM(LEFT(SUBSTITUTE(REPLACE(tblList[[#This Row],[Source]],1,FIND("– ",tblList[[#This Row],[Source]]),""),"(",REPT(" ",254)),255))</f>
        <v>Αθήνα</v>
      </c>
      <c r="E67" s="1" t="str">
        <f aca="false">TRIM(LEFT(SUBSTITUTE(REPLACE(tblList[[#This Row],[Source]],1,FIND("(",tblList[[#This Row],[Source]]),""),")",REPT(" ",254)),255))</f>
        <v>Π.Ε.Π.Α.</v>
      </c>
      <c r="F67" s="1" t="str">
        <f aca="false">SUBSTITUTE(tblList[[#This Row],[Title2]],MID(LEFT(tblList[[#This Row],[Title2]],FIND(")",tblList[[#This Row],[Title2]])),FIND("” – ",tblList[[#This Row],[Title2]]),LEN(tblList[[#This Row],[Title2]])),"")</f>
        <v>ΑΤΤΙΚΗΣ CLASSIC</v>
      </c>
      <c r="G67" s="1" t="str">
        <f aca="false">TRIM(LEFT(SUBSTITUTE(REPLACE(tblList[[#This Row],[Source]],1,FIND("“",tblList[[#This Row],[Source]]),""),"""",REPT(" ",254)),255))</f>
        <v>ΑΤΤΙΚΗΣ CLASSIC” – Αθήνα (Π.Ε.Π.Α.)</v>
      </c>
      <c r="H67" s="12"/>
      <c r="I67" s="1" t="s">
        <v>144</v>
      </c>
      <c r="J67" s="1" t="str">
        <f aca="false">IF(tblList[or_distance]&gt;(tblList[[#This Row],[Distance]]+tblList[[#This Row],[Distance]]*5%),"Out of Rules",IF(tblList[or_distance]&lt;(tblList[[#This Row],[Distance]]-tblList[[#This Row],[Distance]]*5%),"Out of Rules","OK"))</f>
        <v>OK</v>
      </c>
      <c r="K67" s="13" t="n">
        <v>205</v>
      </c>
      <c r="L67" s="14" t="n">
        <v>1250</v>
      </c>
      <c r="M67" s="15" t="s">
        <v>145</v>
      </c>
      <c r="N67" s="15" t="s">
        <v>22</v>
      </c>
    </row>
    <row r="68" customFormat="false" ht="15" hidden="false" customHeight="false" outlineLevel="0" collapsed="false">
      <c r="A68" s="10" t="str">
        <f aca="false">IF(RIGHT(LEFT(tblList[[#This Row],[Source]],9),3)="24 ",360,IF(RIGHT(LEFT(tblList[[#This Row],[Source]],9),3)="100","1000",RIGHT(LEFT(tblList[[#This Row],[Source]],9),3)))</f>
        <v>200</v>
      </c>
      <c r="B68" s="2" t="n">
        <f aca="false">DATEVALUE(LEFT(tblList[[#This Row],[Source]],2)&amp;"/"&amp;RIGHT(LEFT(tblList[[#This Row],[Source]],5),2)&amp;"/2023")</f>
        <v>45186</v>
      </c>
      <c r="C68" s="11" t="n">
        <f aca="false">WEEKDAY(tblList[[#This Row],[Date]])</f>
        <v>1</v>
      </c>
      <c r="D68" s="1" t="str">
        <f aca="false">TRIM(LEFT(SUBSTITUTE(REPLACE(tblList[[#This Row],[Source]],1,FIND("– ",tblList[[#This Row],[Source]]),""),"(",REPT(" ",254)),255))</f>
        <v>Γιαννιτσά</v>
      </c>
      <c r="E68" s="1" t="str">
        <f aca="false">TRIM(LEFT(SUBSTITUTE(REPLACE(tblList[[#This Row],[Source]],1,FIND("(",tblList[[#This Row],[Source]]),""),")",REPT(" ",254)),255))</f>
        <v>Φ.Ο.Ο. Γιαννιτσών</v>
      </c>
      <c r="F68" s="1" t="str">
        <f aca="false">SUBSTITUTE(tblList[[#This Row],[Title2]],MID(LEFT(tblList[[#This Row],[Title2]],FIND(")",tblList[[#This Row],[Title2]])),FIND("” – ",tblList[[#This Row],[Title2]]),LEN(tblList[[#This Row],[Title2]])),"")</f>
        <v>Γέφυρες του Αξιού</v>
      </c>
      <c r="G68" s="1" t="str">
        <f aca="false">TRIM(LEFT(SUBSTITUTE(REPLACE(tblList[[#This Row],[Source]],1,FIND("“",tblList[[#This Row],[Source]]),""),"""",REPT(" ",254)),255))</f>
        <v>Γέφυρες του Αξιού” – Γιαννιτσά (Φ.Ο.Ο. Γιαννιτσών)</v>
      </c>
      <c r="H68" s="12"/>
      <c r="I68" s="1" t="s">
        <v>146</v>
      </c>
      <c r="J68" s="1" t="str">
        <f aca="false">IF(tblList[or_distance]&gt;(tblList[[#This Row],[Distance]]+tblList[[#This Row],[Distance]]*5%),"Out of Rules",IF(tblList[or_distance]&lt;(tblList[[#This Row],[Distance]]-tblList[[#This Row],[Distance]]*5%),"Out of Rules","OK"))</f>
        <v>OK</v>
      </c>
      <c r="K68" s="13" t="n">
        <v>205</v>
      </c>
      <c r="L68" s="14" t="n">
        <v>1650</v>
      </c>
      <c r="M68" s="15" t="s">
        <v>147</v>
      </c>
      <c r="N68" s="13"/>
    </row>
    <row r="69" customFormat="false" ht="15" hidden="false" customHeight="false" outlineLevel="0" collapsed="false">
      <c r="A69" s="10" t="str">
        <f aca="false">IF(RIGHT(LEFT(tblList[[#This Row],[Source]],9),3)="24 ",360,IF(RIGHT(LEFT(tblList[[#This Row],[Source]],9),3)="100","1000",RIGHT(LEFT(tblList[[#This Row],[Source]],9),3)))</f>
        <v>200</v>
      </c>
      <c r="B69" s="2" t="n">
        <f aca="false">DATEVALUE(LEFT(tblList[[#This Row],[Source]],2)&amp;"/"&amp;RIGHT(LEFT(tblList[[#This Row],[Source]],5),2)&amp;"/2023")</f>
        <v>45192</v>
      </c>
      <c r="C69" s="11" t="n">
        <f aca="false">WEEKDAY(tblList[[#This Row],[Date]])</f>
        <v>7</v>
      </c>
      <c r="D69" s="1" t="str">
        <f aca="false">TRIM(LEFT(SUBSTITUTE(REPLACE(tblList[[#This Row],[Source]],1,FIND("– ",tblList[[#This Row],[Source]]),""),"(",REPT(" ",254)),255))</f>
        <v>Αρχαιολογικός χώρος Φιλίππων</v>
      </c>
      <c r="E69" s="1" t="str">
        <f aca="false">TRIM(LEFT(SUBSTITUTE(REPLACE(tblList[[#This Row],[Source]],1,FIND("(",tblList[[#This Row],[Source]]),""),")",REPT(" ",254)),255))</f>
        <v>Οψόμεθα εις Φιλίππους</v>
      </c>
      <c r="F69" s="1" t="str">
        <f aca="false">SUBSTITUTE(tblList[[#This Row],[Title2]],MID(LEFT(tblList[[#This Row],[Title2]],FIND(")",tblList[[#This Row],[Title2]])),FIND("” – ",tblList[[#This Row],[Title2]]),LEN(tblList[[#This Row],[Title2]])),"")</f>
        <v>Brevet Philippi</v>
      </c>
      <c r="G69" s="1" t="str">
        <f aca="false">TRIM(LEFT(SUBSTITUTE(REPLACE(tblList[[#This Row],[Source]],1,FIND("“",tblList[[#This Row],[Source]]),""),"""",REPT(" ",254)),255))</f>
        <v>Brevet Philippi” – Αρχαιολογικός χώρος Φιλίππων (Οψόμεθα εις Φιλίππους)</v>
      </c>
      <c r="H69" s="12"/>
      <c r="I69" s="1" t="s">
        <v>148</v>
      </c>
      <c r="J69" s="1" t="str">
        <f aca="false">IF(tblList[or_distance]&gt;(tblList[[#This Row],[Distance]]+tblList[[#This Row],[Distance]]*5%),"Out of Rules",IF(tblList[or_distance]&lt;(tblList[[#This Row],[Distance]]-tblList[[#This Row],[Distance]]*5%),"Out of Rules","OK"))</f>
        <v>Out of Rules</v>
      </c>
      <c r="K69" s="13" t="n">
        <v>211</v>
      </c>
      <c r="L69" s="14" t="n">
        <v>2400</v>
      </c>
      <c r="M69" s="15" t="s">
        <v>149</v>
      </c>
      <c r="N69" s="13"/>
    </row>
    <row r="70" customFormat="false" ht="15" hidden="false" customHeight="false" outlineLevel="0" collapsed="false">
      <c r="A70" s="10" t="str">
        <f aca="false">IF(RIGHT(LEFT(tblList[[#This Row],[Source]],9),3)="24 ",360,IF(RIGHT(LEFT(tblList[[#This Row],[Source]],9),3)="100","1000",RIGHT(LEFT(tblList[[#This Row],[Source]],9),3)))</f>
        <v>200</v>
      </c>
      <c r="B70" s="2" t="n">
        <f aca="false">DATEVALUE(LEFT(tblList[[#This Row],[Source]],2)&amp;"/"&amp;RIGHT(LEFT(tblList[[#This Row],[Source]],5),2)&amp;"/2023")</f>
        <v>45199</v>
      </c>
      <c r="C70" s="11" t="n">
        <f aca="false">WEEKDAY(tblList[[#This Row],[Date]])</f>
        <v>7</v>
      </c>
      <c r="D70" s="1" t="str">
        <f aca="false">TRIM(LEFT(SUBSTITUTE(REPLACE(tblList[[#This Row],[Source]],1,FIND("– ",tblList[[#This Row],[Source]]),""),"(",REPT(" ",254)),255))</f>
        <v>Αγρινίο</v>
      </c>
      <c r="E70" s="1" t="str">
        <f aca="false">TRIM(LEFT(SUBSTITUTE(REPLACE(tblList[[#This Row],[Source]],1,FIND("(",tblList[[#This Row],[Source]]),""),")",REPT(" ",254)),255))</f>
        <v>Γ.Π.Σ. Αγρινίου</v>
      </c>
      <c r="F70" s="1" t="str">
        <f aca="false">SUBSTITUTE(tblList[[#This Row],[Title2]],MID(LEFT(tblList[[#This Row],[Title2]],FIND(")",tblList[[#This Row],[Title2]])),FIND("” – ",tblList[[#This Row],[Title2]]),LEN(tblList[[#This Row],[Title2]])),"")</f>
        <v>ΓΥΡΟΣ ΤΗΣ ΑΙΤΩΛΟΑΚΑΡΝΑΝΙΑΣ 200 ΧΛΜ</v>
      </c>
      <c r="G70" s="1" t="str">
        <f aca="false">TRIM(LEFT(SUBSTITUTE(REPLACE(tblList[[#This Row],[Source]],1,FIND("“",tblList[[#This Row],[Source]]),""),"""",REPT(" ",254)),255))</f>
        <v>ΓΥΡΟΣ ΤΗΣ ΑΙΤΩΛΟΑΚΑΡΝΑΝΙΑΣ 200 ΧΛΜ” – Αγρινίο (Γ.Π.Σ. Αγρινίου)</v>
      </c>
      <c r="H70" s="12"/>
      <c r="I70" s="1" t="s">
        <v>150</v>
      </c>
      <c r="J70" s="1" t="str">
        <f aca="false">IF(tblList[or_distance]&gt;(tblList[[#This Row],[Distance]]+tblList[[#This Row],[Distance]]*5%),"Out of Rules",IF(tblList[or_distance]&lt;(tblList[[#This Row],[Distance]]-tblList[[#This Row],[Distance]]*5%),"Out of Rules","OK"))</f>
        <v>OK</v>
      </c>
      <c r="K70" s="13" t="n">
        <v>202</v>
      </c>
      <c r="L70" s="14" t="n">
        <v>2250</v>
      </c>
      <c r="M70" s="15" t="s">
        <v>151</v>
      </c>
      <c r="N70" s="13"/>
    </row>
    <row r="71" customFormat="false" ht="15" hidden="false" customHeight="false" outlineLevel="0" collapsed="false">
      <c r="A71" s="10" t="str">
        <f aca="false">IF(RIGHT(LEFT(tblList[[#This Row],[Source]],9),3)="24 ",360,IF(RIGHT(LEFT(tblList[[#This Row],[Source]],9),3)="100","1000",RIGHT(LEFT(tblList[[#This Row],[Source]],9),3)))</f>
        <v>200</v>
      </c>
      <c r="B71" s="2" t="n">
        <f aca="false">DATEVALUE(LEFT(tblList[[#This Row],[Source]],2)&amp;"/"&amp;RIGHT(LEFT(tblList[[#This Row],[Source]],5),2)&amp;"/2023")</f>
        <v>45199</v>
      </c>
      <c r="C71" s="11" t="n">
        <f aca="false">WEEKDAY(tblList[[#This Row],[Date]])</f>
        <v>7</v>
      </c>
      <c r="D71" s="1" t="str">
        <f aca="false">TRIM(LEFT(SUBSTITUTE(REPLACE(tblList[[#This Row],[Source]],1,FIND("– ",tblList[[#This Row],[Source]]),""),"(",REPT(" ",254)),255))</f>
        <v>Θεσσαλονίκη</v>
      </c>
      <c r="E71" s="1" t="str">
        <f aca="false">TRIM(LEFT(SUBSTITUTE(REPLACE(tblList[[#This Row],[Source]],1,FIND("(",tblList[[#This Row],[Source]]),""),")",REPT(" ",254)),255))</f>
        <v>Π.Α.Σ. Θεσσαλονίκης</v>
      </c>
      <c r="F71" s="1" t="str">
        <f aca="false">SUBSTITUTE(tblList[[#This Row],[Title2]],MID(LEFT(tblList[[#This Row],[Title2]],FIND(")",tblList[[#This Row],[Title2]])),FIND("” – ",tblList[[#This Row],[Title2]]),LEN(tblList[[#This Row],[Title2]])),"")</f>
        <v>Ρόδα, σέλα και Βαρβάρα</v>
      </c>
      <c r="G71" s="1" t="str">
        <f aca="false">TRIM(LEFT(SUBSTITUTE(REPLACE(tblList[[#This Row],[Source]],1,FIND("“",tblList[[#This Row],[Source]]),""),"""",REPT(" ",254)),255))</f>
        <v>Ρόδα, σέλα και Βαρβάρα” – Θεσσαλονίκη (Π.Α.Σ. Θεσσαλονίκης)</v>
      </c>
      <c r="H71" s="12"/>
      <c r="I71" s="1" t="s">
        <v>152</v>
      </c>
      <c r="J71" s="1" t="str">
        <f aca="false">IF(tblList[or_distance]&gt;(tblList[[#This Row],[Distance]]+tblList[[#This Row],[Distance]]*5%),"Out of Rules",IF(tblList[or_distance]&lt;(tblList[[#This Row],[Distance]]-tblList[[#This Row],[Distance]]*5%),"Out of Rules","OK"))</f>
        <v>Out of Rules</v>
      </c>
      <c r="K71" s="13" t="n">
        <v>211</v>
      </c>
      <c r="L71" s="14" t="n">
        <v>2600</v>
      </c>
      <c r="M71" s="15" t="s">
        <v>153</v>
      </c>
      <c r="N71" s="13"/>
    </row>
    <row r="72" customFormat="false" ht="15" hidden="false" customHeight="false" outlineLevel="0" collapsed="false">
      <c r="A72" s="10" t="str">
        <f aca="false">IF(RIGHT(LEFT(tblList[[#This Row],[Source]],9),3)="24 ",360,IF(RIGHT(LEFT(tblList[[#This Row],[Source]],9),3)="100","1000",RIGHT(LEFT(tblList[[#This Row],[Source]],9),3)))</f>
        <v>300</v>
      </c>
      <c r="B72" s="2" t="n">
        <f aca="false">DATEVALUE(LEFT(tblList[[#This Row],[Source]],2)&amp;"/"&amp;RIGHT(LEFT(tblList[[#This Row],[Source]],5),2)&amp;"/2023")</f>
        <v>45199</v>
      </c>
      <c r="C72" s="11" t="n">
        <f aca="false">WEEKDAY(tblList[[#This Row],[Date]])</f>
        <v>7</v>
      </c>
      <c r="D72" s="1" t="str">
        <f aca="false">TRIM(LEFT(SUBSTITUTE(REPLACE(tblList[[#This Row],[Source]],1,FIND("– ",tblList[[#This Row],[Source]]),""),"(",REPT(" ",254)),255))</f>
        <v>Αγρινίο</v>
      </c>
      <c r="E72" s="1" t="str">
        <f aca="false">TRIM(LEFT(SUBSTITUTE(REPLACE(tblList[[#This Row],[Source]],1,FIND("(",tblList[[#This Row],[Source]]),""),")",REPT(" ",254)),255))</f>
        <v>Γ.Π.Σ. Αγρινίου</v>
      </c>
      <c r="F72" s="1" t="str">
        <f aca="false">SUBSTITUTE(tblList[[#This Row],[Title2]],MID(LEFT(tblList[[#This Row],[Title2]],FIND(")",tblList[[#This Row],[Title2]])),FIND("” – ",tblList[[#This Row],[Title2]]),LEN(tblList[[#This Row],[Title2]])),"")</f>
        <v>ΓΥΡΟΣ ΤΗΣ ΑΙΤΩΛΟΑΚΑΡΝΑΝΙΑΣ 300 ΧΛΜ</v>
      </c>
      <c r="G72" s="1" t="str">
        <f aca="false">TRIM(LEFT(SUBSTITUTE(REPLACE(tblList[[#This Row],[Source]],1,FIND("“",tblList[[#This Row],[Source]]),""),"""",REPT(" ",254)),255))</f>
        <v>ΓΥΡΟΣ ΤΗΣ ΑΙΤΩΛΟΑΚΑΡΝΑΝΙΑΣ 300 ΧΛΜ” – Αγρινίο (Γ.Π.Σ. Αγρινίου)</v>
      </c>
      <c r="H72" s="12"/>
      <c r="I72" s="1" t="s">
        <v>154</v>
      </c>
      <c r="J72" s="1" t="str">
        <f aca="false">IF(tblList[or_distance]&gt;(tblList[[#This Row],[Distance]]+tblList[[#This Row],[Distance]]*5%),"Out of Rules",IF(tblList[or_distance]&lt;(tblList[[#This Row],[Distance]]-tblList[[#This Row],[Distance]]*5%),"Out of Rules","OK"))</f>
        <v>OK</v>
      </c>
      <c r="K72" s="13" t="n">
        <v>303</v>
      </c>
      <c r="L72" s="14" t="n">
        <v>3050</v>
      </c>
      <c r="M72" s="15" t="s">
        <v>155</v>
      </c>
      <c r="N72" s="13"/>
    </row>
    <row r="73" customFormat="false" ht="15" hidden="false" customHeight="false" outlineLevel="0" collapsed="false">
      <c r="A73" s="10" t="str">
        <f aca="false">IF(RIGHT(LEFT(tblList[[#This Row],[Source]],9),3)="24 ",360,IF(RIGHT(LEFT(tblList[[#This Row],[Source]],9),3)="100","1000",RIGHT(LEFT(tblList[[#This Row],[Source]],9),3)))</f>
        <v>200</v>
      </c>
      <c r="B73" s="2" t="n">
        <f aca="false">DATEVALUE(LEFT(tblList[[#This Row],[Source]],2)&amp;"/"&amp;RIGHT(LEFT(tblList[[#This Row],[Source]],5),2)&amp;"/2023")</f>
        <v>45213</v>
      </c>
      <c r="C73" s="11" t="n">
        <f aca="false">WEEKDAY(tblList[[#This Row],[Date]])</f>
        <v>7</v>
      </c>
      <c r="D73" s="1" t="str">
        <f aca="false">TRIM(LEFT(SUBSTITUTE(REPLACE(tblList[[#This Row],[Source]],1,FIND("– ",tblList[[#This Row],[Source]]),""),"(",REPT(" ",254)),255))</f>
        <v>Λουτρά Υπάτης</v>
      </c>
      <c r="E73" s="1" t="str">
        <f aca="false">TRIM(LEFT(SUBSTITUTE(REPLACE(tblList[[#This Row],[Source]],1,FIND("(",tblList[[#This Row],[Source]]),""),")",REPT(" ",254)),255))</f>
        <v>Ble Cycling Club</v>
      </c>
      <c r="F73" s="1" t="str">
        <f aca="false">SUBSTITUTE(tblList[[#This Row],[Title2]],MID(LEFT(tblList[[#This Row],[Title2]],FIND(")",tblList[[#This Row],[Title2]])),FIND("” – ",tblList[[#This Row],[Title2]]),LEN(tblList[[#This Row],[Title2]])),"")</f>
        <v>Στα βουνά του Σπερχειού</v>
      </c>
      <c r="G73" s="1" t="str">
        <f aca="false">TRIM(LEFT(SUBSTITUTE(REPLACE(tblList[[#This Row],[Source]],1,FIND("“",tblList[[#This Row],[Source]]),""),"""",REPT(" ",254)),255))</f>
        <v>Στα βουνά του Σπερχειού” – Λουτρά Υπάτης (Ble Cycling Club)</v>
      </c>
      <c r="H73" s="12"/>
      <c r="I73" s="1" t="s">
        <v>156</v>
      </c>
      <c r="J73" s="1" t="str">
        <f aca="false">IF(tblList[or_distance]&gt;(tblList[[#This Row],[Distance]]+tblList[[#This Row],[Distance]]*5%),"Out of Rules",IF(tblList[or_distance]&lt;(tblList[[#This Row],[Distance]]-tblList[[#This Row],[Distance]]*5%),"Out of Rules","OK"))</f>
        <v>OK</v>
      </c>
      <c r="K73" s="13" t="n">
        <v>198</v>
      </c>
      <c r="L73" s="14" t="n">
        <v>3600</v>
      </c>
      <c r="M73" s="15" t="s">
        <v>157</v>
      </c>
      <c r="N73" s="15" t="s">
        <v>16</v>
      </c>
    </row>
    <row r="74" customFormat="false" ht="15" hidden="false" customHeight="false" outlineLevel="0" collapsed="false">
      <c r="A74" s="10" t="str">
        <f aca="false">IF(RIGHT(LEFT(tblList[[#This Row],[Source]],9),3)="24 ",360,IF(RIGHT(LEFT(tblList[[#This Row],[Source]],9),3)="100","1000",RIGHT(LEFT(tblList[[#This Row],[Source]],9),3)))</f>
        <v>200</v>
      </c>
      <c r="B74" s="2" t="n">
        <f aca="false">DATEVALUE(LEFT(tblList[[#This Row],[Source]],2)&amp;"/"&amp;RIGHT(LEFT(tblList[[#This Row],[Source]],5),2)&amp;"/2023")</f>
        <v>45214</v>
      </c>
      <c r="C74" s="11" t="n">
        <f aca="false">WEEKDAY(tblList[[#This Row],[Date]])</f>
        <v>1</v>
      </c>
      <c r="D74" s="1" t="str">
        <f aca="false">TRIM(LEFT(SUBSTITUTE(REPLACE(tblList[[#This Row],[Source]],1,FIND("– ",tblList[[#This Row],[Source]]),""),"(",REPT(" ",254)),255))</f>
        <v>Λουτρά Υπάτης</v>
      </c>
      <c r="E74" s="1" t="str">
        <f aca="false">TRIM(LEFT(SUBSTITUTE(REPLACE(tblList[[#This Row],[Source]],1,FIND("(",tblList[[#This Row],[Source]]),""),")",REPT(" ",254)),255))</f>
        <v>Α.Ο. Αίολος</v>
      </c>
      <c r="F74" s="1" t="str">
        <f aca="false">SUBSTITUTE(tblList[[#This Row],[Title2]],MID(LEFT(tblList[[#This Row],[Title2]],FIND(")",tblList[[#This Row],[Title2]])),FIND("” – ",tblList[[#This Row],[Title2]]),LEN(tblList[[#This Row],[Title2]])),"")</f>
        <v>Γραμμένη Οξυά - Gravel</v>
      </c>
      <c r="G74" s="1" t="str">
        <f aca="false">TRIM(LEFT(SUBSTITUTE(REPLACE(tblList[[#This Row],[Source]],1,FIND("“",tblList[[#This Row],[Source]]),""),"""",REPT(" ",254)),255))</f>
        <v>Γραμμένη Οξυά - Gravel” – Λουτρά Υπάτης (Α.Ο. Αίολος)</v>
      </c>
      <c r="H74" s="12"/>
      <c r="I74" s="1" t="s">
        <v>158</v>
      </c>
      <c r="J74" s="1" t="str">
        <f aca="false">IF(tblList[or_distance]&gt;(tblList[[#This Row],[Distance]]+tblList[[#This Row],[Distance]]*5%),"Out of Rules",IF(tblList[or_distance]&lt;(tblList[[#This Row],[Distance]]-tblList[[#This Row],[Distance]]*5%),"Out of Rules","OK"))</f>
        <v>OK</v>
      </c>
      <c r="K74" s="13" t="n">
        <v>197</v>
      </c>
      <c r="L74" s="14" t="n">
        <v>4550</v>
      </c>
      <c r="M74" s="13" t="s">
        <v>159</v>
      </c>
      <c r="N74" s="13"/>
    </row>
    <row r="75" customFormat="false" ht="15" hidden="false" customHeight="false" outlineLevel="0" collapsed="false">
      <c r="A75" s="10" t="str">
        <f aca="false">IF(RIGHT(LEFT(tblList[[#This Row],[Source]],9),3)="24 ",360,IF(RIGHT(LEFT(tblList[[#This Row],[Source]],9),3)="100","1000",RIGHT(LEFT(tblList[[#This Row],[Source]],9),3)))</f>
        <v>200</v>
      </c>
      <c r="B75" s="2" t="n">
        <f aca="false">DATEVALUE(LEFT(tblList[[#This Row],[Source]],2)&amp;"/"&amp;RIGHT(LEFT(tblList[[#This Row],[Source]],5),2)&amp;"/2023")</f>
        <v>45220</v>
      </c>
      <c r="C75" s="11" t="n">
        <f aca="false">WEEKDAY(tblList[[#This Row],[Date]])</f>
        <v>7</v>
      </c>
      <c r="D75" s="1" t="str">
        <f aca="false">TRIM(LEFT(SUBSTITUTE(REPLACE(tblList[[#This Row],[Source]],1,FIND("– ",tblList[[#This Row],[Source]]),""),"(",REPT(" ",254)),255))</f>
        <v>Ηράκλειο</v>
      </c>
      <c r="E75" s="1" t="str">
        <f aca="false">TRIM(LEFT(SUBSTITUTE(REPLACE(tblList[[#This Row],[Source]],1,FIND("(",tblList[[#This Row],[Source]]),""),")",REPT(" ",254)),255))</f>
        <v>Αθλητικό Σωματείο ΑμεΑ ΤΑΛΩΣ</v>
      </c>
      <c r="F75" s="1" t="str">
        <f aca="false">SUBSTITUTE(tblList[[#This Row],[Title2]],MID(LEFT(tblList[[#This Row],[Title2]],FIND(")",tblList[[#This Row],[Title2]])),FIND("” – ",tblList[[#This Row],[Title2]]),LEN(tblList[[#This Row],[Title2]])),"")</f>
        <v>Γύρος του Ψηλορείτη</v>
      </c>
      <c r="G75" s="1" t="str">
        <f aca="false">TRIM(LEFT(SUBSTITUTE(REPLACE(tblList[[#This Row],[Source]],1,FIND("“",tblList[[#This Row],[Source]]),""),"""",REPT(" ",254)),255))</f>
        <v>Γύρος του Ψηλορείτη” – Ηράκλειο (Αθλητικό Σωματείο ΑμεΑ ΤΑΛΩΣ)</v>
      </c>
      <c r="H75" s="12"/>
      <c r="I75" s="1" t="s">
        <v>160</v>
      </c>
      <c r="J75" s="1" t="str">
        <f aca="false">IF(tblList[or_distance]&gt;(tblList[[#This Row],[Distance]]+tblList[[#This Row],[Distance]]*5%),"Out of Rules",IF(tblList[or_distance]&lt;(tblList[[#This Row],[Distance]]-tblList[[#This Row],[Distance]]*5%),"Out of Rules","OK"))</f>
        <v>OK</v>
      </c>
      <c r="K75" s="13" t="n">
        <v>200</v>
      </c>
      <c r="L75" s="14" t="n">
        <v>3400</v>
      </c>
      <c r="M75" s="13" t="s">
        <v>161</v>
      </c>
      <c r="N75" s="13"/>
    </row>
    <row r="76" customFormat="false" ht="15" hidden="false" customHeight="false" outlineLevel="0" collapsed="false">
      <c r="A76" s="10" t="str">
        <f aca="false">IF(RIGHT(LEFT(tblList[[#This Row],[Source]],9),3)="24 ",360,IF(RIGHT(LEFT(tblList[[#This Row],[Source]],9),3)="100","1000",RIGHT(LEFT(tblList[[#This Row],[Source]],9),3)))</f>
        <v>200</v>
      </c>
      <c r="B76" s="2" t="n">
        <f aca="false">DATEVALUE(LEFT(tblList[[#This Row],[Source]],2)&amp;"/"&amp;RIGHT(LEFT(tblList[[#This Row],[Source]],5),2)&amp;"/2023")</f>
        <v>45220</v>
      </c>
      <c r="C76" s="11" t="n">
        <f aca="false">WEEKDAY(tblList[[#This Row],[Date]])</f>
        <v>7</v>
      </c>
      <c r="D76" s="1" t="str">
        <f aca="false">TRIM(LEFT(SUBSTITUTE(REPLACE(tblList[[#This Row],[Source]],1,FIND("– ",tblList[[#This Row],[Source]]),""),"(",REPT(" ",254)),255))</f>
        <v>Ελασσόνα</v>
      </c>
      <c r="E76" s="1" t="str">
        <f aca="false">TRIM(LEFT(SUBSTITUTE(REPLACE(tblList[[#This Row],[Source]],1,FIND("(",tblList[[#This Row],[Source]]),""),")",REPT(" ",254)),255))</f>
        <v>Π.Ο. Λάρισας</v>
      </c>
      <c r="F76" s="1" t="str">
        <f aca="false">SUBSTITUTE(tblList[[#This Row],[Title2]],MID(LEFT(tblList[[#This Row],[Title2]],FIND(")",tblList[[#This Row],[Title2]])),FIND("” – ",tblList[[#This Row],[Title2]]),LEN(tblList[[#This Row],[Title2]])),"")</f>
        <v>Πιέρια - Αλιάκμονας</v>
      </c>
      <c r="G76" s="1" t="str">
        <f aca="false">TRIM(LEFT(SUBSTITUTE(REPLACE(tblList[[#This Row],[Source]],1,FIND("“",tblList[[#This Row],[Source]]),""),"""",REPT(" ",254)),255))</f>
        <v>Πιέρια - Αλιάκμονας” – Ελασσόνα (Π.Ο. Λάρισας)</v>
      </c>
      <c r="H76" s="12"/>
      <c r="I76" s="1" t="s">
        <v>162</v>
      </c>
      <c r="J76" s="1" t="str">
        <f aca="false">IF(tblList[or_distance]&gt;(tblList[[#This Row],[Distance]]+tblList[[#This Row],[Distance]]*5%),"Out of Rules",IF(tblList[or_distance]&lt;(tblList[[#This Row],[Distance]]-tblList[[#This Row],[Distance]]*5%),"Out of Rules","OK"))</f>
        <v>OK</v>
      </c>
      <c r="K76" s="13" t="n">
        <v>206</v>
      </c>
      <c r="L76" s="14" t="n">
        <v>4100</v>
      </c>
      <c r="M76" s="13" t="s">
        <v>163</v>
      </c>
      <c r="N76" s="13"/>
    </row>
    <row r="77" customFormat="false" ht="15" hidden="false" customHeight="false" outlineLevel="0" collapsed="false">
      <c r="A77" s="10" t="str">
        <f aca="false">IF(RIGHT(LEFT(tblList[[#This Row],[Source]],9),3)="24 ",360,IF(RIGHT(LEFT(tblList[[#This Row],[Source]],9),3)="100","1000",RIGHT(LEFT(tblList[[#This Row],[Source]],9),3)))</f>
        <v>300</v>
      </c>
      <c r="B77" s="2" t="n">
        <f aca="false">DATEVALUE(LEFT(tblList[[#This Row],[Source]],2)&amp;"/"&amp;RIGHT(LEFT(tblList[[#This Row],[Source]],5),2)&amp;"/2023")</f>
        <v>45220</v>
      </c>
      <c r="C77" s="11" t="n">
        <f aca="false">WEEKDAY(tblList[[#This Row],[Date]])</f>
        <v>7</v>
      </c>
      <c r="D77" s="1" t="str">
        <f aca="false">TRIM(LEFT(SUBSTITUTE(REPLACE(tblList[[#This Row],[Source]],1,FIND("– ",tblList[[#This Row],[Source]]),""),"(",REPT(" ",254)),255))</f>
        <v>Ελευσίνα</v>
      </c>
      <c r="E77" s="1" t="str">
        <f aca="false">TRIM(LEFT(SUBSTITUTE(REPLACE(tblList[[#This Row],[Source]],1,FIND("(",tblList[[#This Row],[Source]]),""),")",REPT(" ",254)),255))</f>
        <v>Greek Randonneurs</v>
      </c>
      <c r="F77" s="1" t="str">
        <f aca="false">SUBSTITUTE(tblList[[#This Row],[Title2]],MID(LEFT(tblList[[#This Row],[Title2]],FIND(")",tblList[[#This Row],[Title2]])),FIND("” – ",tblList[[#This Row],[Title2]]),LEN(tblList[[#This Row],[Title2]])),"")</f>
        <v>Λίμνη Δόξα</v>
      </c>
      <c r="G77" s="1" t="str">
        <f aca="false">TRIM(LEFT(SUBSTITUTE(REPLACE(tblList[[#This Row],[Source]],1,FIND("“",tblList[[#This Row],[Source]]),""),"""",REPT(" ",254)),255))</f>
        <v>Λίμνη Δόξα” – Ελευσίνα (Greek Randonneurs)</v>
      </c>
      <c r="H77" s="12"/>
      <c r="I77" s="1" t="s">
        <v>164</v>
      </c>
      <c r="J77" s="1" t="str">
        <f aca="false">IF(tblList[or_distance]&gt;(tblList[[#This Row],[Distance]]+tblList[[#This Row],[Distance]]*5%),"Out of Rules",IF(tblList[or_distance]&lt;(tblList[[#This Row],[Distance]]-tblList[[#This Row],[Distance]]*5%),"Out of Rules","OK"))</f>
        <v>OK</v>
      </c>
      <c r="K77" s="13" t="n">
        <v>308</v>
      </c>
      <c r="L77" s="14" t="n">
        <v>3564</v>
      </c>
      <c r="M77" s="13" t="s">
        <v>165</v>
      </c>
      <c r="N77" s="13"/>
    </row>
    <row r="78" customFormat="false" ht="15" hidden="false" customHeight="false" outlineLevel="0" collapsed="false">
      <c r="A78" s="10" t="str">
        <f aca="false">IF(RIGHT(LEFT(tblList[[#This Row],[Source]],9),3)="24 ",360,IF(RIGHT(LEFT(tblList[[#This Row],[Source]],9),3)="100","1000",RIGHT(LEFT(tblList[[#This Row],[Source]],9),3)))</f>
        <v>200</v>
      </c>
      <c r="B78" s="2" t="n">
        <f aca="false">DATEVALUE(LEFT(tblList[[#This Row],[Source]],2)&amp;"/"&amp;RIGHT(LEFT(tblList[[#This Row],[Source]],5),2)&amp;"/2023")</f>
        <v>45234</v>
      </c>
      <c r="C78" s="11" t="n">
        <f aca="false">WEEKDAY(tblList[[#This Row],[Date]])</f>
        <v>7</v>
      </c>
      <c r="D78" s="1" t="str">
        <f aca="false">TRIM(LEFT(SUBSTITUTE(REPLACE(tblList[[#This Row],[Source]],1,FIND("– ",tblList[[#This Row],[Source]]),""),"(",REPT(" ",254)),255))</f>
        <v>Λιβαδειά</v>
      </c>
      <c r="E78" s="1" t="str">
        <f aca="false">TRIM(LEFT(SUBSTITUTE(REPLACE(tblList[[#This Row],[Source]],1,FIND("(",tblList[[#This Row],[Source]]),""),")",REPT(" ",254)),255))</f>
        <v>Ble Cycling Club</v>
      </c>
      <c r="F78" s="1" t="str">
        <f aca="false">SUBSTITUTE(tblList[[#This Row],[Title2]],MID(LEFT(tblList[[#This Row],[Title2]],FIND(")",tblList[[#This Row],[Title2]])),FIND("” – ",tblList[[#This Row],[Title2]]),LEN(tblList[[#This Row],[Title2]])),"")</f>
        <v>Έκπληξη - Λειβαδιά</v>
      </c>
      <c r="G78" s="1" t="str">
        <f aca="false">TRIM(LEFT(SUBSTITUTE(REPLACE(tblList[[#This Row],[Source]],1,FIND("“",tblList[[#This Row],[Source]]),""),"""",REPT(" ",254)),255))</f>
        <v>Έκπληξη - Λειβαδιά” – Λιβαδειά (Ble Cycling Club)</v>
      </c>
      <c r="H78" s="12"/>
      <c r="I78" s="1" t="s">
        <v>166</v>
      </c>
      <c r="J78" s="1" t="str">
        <f aca="false">IF(tblList[or_distance]&gt;(tblList[[#This Row],[Distance]]+tblList[[#This Row],[Distance]]*5%),"Out of Rules",IF(tblList[or_distance]&lt;(tblList[[#This Row],[Distance]]-tblList[[#This Row],[Distance]]*5%),"Out of Rules","OK"))</f>
        <v>Out of Rules</v>
      </c>
      <c r="K78" s="13"/>
      <c r="L78" s="14"/>
      <c r="M78" s="15" t="s">
        <v>167</v>
      </c>
      <c r="N78" s="15" t="s">
        <v>16</v>
      </c>
    </row>
    <row r="79" customFormat="false" ht="15" hidden="false" customHeight="false" outlineLevel="0" collapsed="false">
      <c r="A79" s="10" t="str">
        <f aca="false">IF(RIGHT(LEFT(tblList[[#This Row],[Source]],9),3)="24 ",360,IF(RIGHT(LEFT(tblList[[#This Row],[Source]],9),3)="100","1000",RIGHT(LEFT(tblList[[#This Row],[Source]],9),3)))</f>
        <v>200</v>
      </c>
      <c r="B79" s="2" t="n">
        <f aca="false">DATEVALUE(LEFT(tblList[[#This Row],[Source]],2)&amp;"/"&amp;RIGHT(LEFT(tblList[[#This Row],[Source]],5),2)&amp;"/2023")</f>
        <v>45239</v>
      </c>
      <c r="C79" s="11" t="n">
        <f aca="false">WEEKDAY(tblList[[#This Row],[Date]])</f>
        <v>5</v>
      </c>
      <c r="D79" s="1" t="str">
        <f aca="false">TRIM(LEFT(SUBSTITUTE(REPLACE(tblList[[#This Row],[Source]],1,FIND("– ",tblList[[#This Row],[Source]]),""),"(",REPT(" ",254)),255))</f>
        <v>Χαλκίδα</v>
      </c>
      <c r="E79" s="1" t="str">
        <f aca="false">TRIM(LEFT(SUBSTITUTE(REPLACE(tblList[[#This Row],[Source]],1,FIND("(",tblList[[#This Row],[Source]]),""),")",REPT(" ",254)),255))</f>
        <v>Α.Ο. Αίολος</v>
      </c>
      <c r="F79" s="1" t="str">
        <f aca="false">SUBSTITUTE(tblList[[#This Row],[Title2]],MID(LEFT(tblList[[#This Row],[Title2]],FIND(")",tblList[[#This Row],[Title2]])),FIND("” – ",tblList[[#This Row],[Title2]]),LEN(tblList[[#This Row],[Title2]])),"")</f>
        <v>Βόρεια Εύβοια Classic</v>
      </c>
      <c r="G79" s="1" t="str">
        <f aca="false">TRIM(LEFT(SUBSTITUTE(REPLACE(tblList[[#This Row],[Source]],1,FIND("“",tblList[[#This Row],[Source]]),""),"""",REPT(" ",254)),255))</f>
        <v>Βόρεια Εύβοια Classic” – Χαλκίδα (Α.Ο. Αίολος)</v>
      </c>
      <c r="H79" s="12"/>
      <c r="I79" s="1" t="s">
        <v>168</v>
      </c>
      <c r="J79" s="1" t="str">
        <f aca="false">IF(tblList[or_distance]&gt;(tblList[[#This Row],[Distance]]+tblList[[#This Row],[Distance]]*5%),"Out of Rules",IF(tblList[or_distance]&lt;(tblList[[#This Row],[Distance]]-tblList[[#This Row],[Distance]]*5%),"Out of Rules","OK"))</f>
        <v>OK</v>
      </c>
      <c r="K79" s="13" t="n">
        <v>202</v>
      </c>
      <c r="L79" s="14" t="n">
        <v>3163</v>
      </c>
      <c r="M79" s="13" t="s">
        <v>169</v>
      </c>
      <c r="N79" s="13"/>
    </row>
    <row r="80" customFormat="false" ht="15" hidden="false" customHeight="false" outlineLevel="0" collapsed="false">
      <c r="A80" s="10" t="str">
        <f aca="false">IF(RIGHT(LEFT(tblList[[#This Row],[Source]],9),3)="24 ",360,IF(RIGHT(LEFT(tblList[[#This Row],[Source]],9),3)="100","1000",RIGHT(LEFT(tblList[[#This Row],[Source]],9),3)))</f>
        <v>200</v>
      </c>
      <c r="B80" s="2" t="n">
        <f aca="false">DATEVALUE(LEFT(tblList[[#This Row],[Source]],2)&amp;"/"&amp;RIGHT(LEFT(tblList[[#This Row],[Source]],5),2)&amp;"/2023")</f>
        <v>45263</v>
      </c>
      <c r="C80" s="11" t="n">
        <f aca="false">WEEKDAY(tblList[[#This Row],[Date]])</f>
        <v>1</v>
      </c>
      <c r="D80" s="1" t="str">
        <f aca="false">TRIM(LEFT(SUBSTITUTE(REPLACE(tblList[[#This Row],[Source]],1,FIND("– ",tblList[[#This Row],[Source]]),""),"(",REPT(" ",254)),255))</f>
        <v>Χίος</v>
      </c>
      <c r="E80" s="1" t="str">
        <f aca="false">TRIM(LEFT(SUBSTITUTE(REPLACE(tblList[[#This Row],[Source]],1,FIND("(",tblList[[#This Row],[Source]]),""),")",REPT(" ",254)),255))</f>
        <v>Aphrodite Lingerie</v>
      </c>
      <c r="F80" s="1" t="str">
        <f aca="false">SUBSTITUTE(tblList[[#This Row],[Title2]],MID(LEFT(tblList[[#This Row],[Title2]],FIND(")",tblList[[#This Row],[Title2]])),FIND("” – ",tblList[[#This Row],[Title2]]),LEN(tblList[[#This Row],[Title2]])),"")</f>
        <v>ΜΙΑ ΒΟΡΡΑ ΚΑΙ ΜΙΑ ΝΟΤΟ</v>
      </c>
      <c r="G80" s="1" t="str">
        <f aca="false">TRIM(LEFT(SUBSTITUTE(REPLACE(tblList[[#This Row],[Source]],1,FIND("“",tblList[[#This Row],[Source]]),""),"""",REPT(" ",254)),255))</f>
        <v>ΜΙΑ ΒΟΡΡΑ ΚΑΙ ΜΙΑ ΝΟΤΟ” – Χίος (Aphrodite Lingerie)</v>
      </c>
      <c r="H80" s="12"/>
      <c r="I80" s="1" t="s">
        <v>170</v>
      </c>
      <c r="J80" s="1" t="str">
        <f aca="false">IF(tblList[or_distance]&gt;(tblList[[#This Row],[Distance]]+tblList[[#This Row],[Distance]]*5%),"Out of Rules",IF(tblList[or_distance]&lt;(tblList[[#This Row],[Distance]]-tblList[[#This Row],[Distance]]*5%),"Out of Rules","OK"))</f>
        <v>OK</v>
      </c>
      <c r="K80" s="13" t="n">
        <v>203</v>
      </c>
      <c r="L80" s="14" t="n">
        <v>3750</v>
      </c>
      <c r="M80" s="13" t="s">
        <v>171</v>
      </c>
      <c r="N80" s="13"/>
    </row>
  </sheetData>
  <conditionalFormatting sqref="H55:H56 H67:H69 H73:H74">
    <cfRule type="expression" priority="2" aboveAverage="0" equalAverage="0" bottom="0" percent="0" rank="0" text="" dxfId="3">
      <formula>#ref!="ΙΣΩΣ"</formula>
    </cfRule>
    <cfRule type="expression" priority="3" aboveAverage="0" equalAverage="0" bottom="0" percent="0" rank="0" text="" dxfId="4">
      <formula>#ref!="ΌΧΙ"</formula>
    </cfRule>
    <cfRule type="expression" priority="4" aboveAverage="0" equalAverage="0" bottom="0" percent="0" rank="0" text="" dxfId="5">
      <formula>#ref!="ΝΑΙ"</formula>
    </cfRule>
  </conditionalFormatting>
  <conditionalFormatting sqref="H15:H30 H43 H46">
    <cfRule type="expression" priority="5" aboveAverage="0" equalAverage="0" bottom="0" percent="0" rank="0" text="" dxfId="6">
      <formula>#ref!="ΙΣΩΣ"</formula>
    </cfRule>
    <cfRule type="expression" priority="6" aboveAverage="0" equalAverage="0" bottom="0" percent="0" rank="0" text="" dxfId="7">
      <formula>#ref!="ΌΧΙ"</formula>
    </cfRule>
    <cfRule type="expression" priority="7" aboveAverage="0" equalAverage="0" bottom="0" percent="0" rank="0" text="" dxfId="8">
      <formula>#ref!="ΝΑΙ"</formula>
    </cfRule>
  </conditionalFormatting>
  <dataValidations count="1">
    <dataValidation allowBlank="true" errorStyle="stop" operator="between" showDropDown="false" showErrorMessage="true" showInputMessage="true" sqref="H3:H80" type="list">
      <formula1>variables!$A$2:$A$4</formula1>
      <formula2>0</formula2>
    </dataValidation>
  </dataValidations>
  <hyperlinks>
    <hyperlink ref="M3" r:id="rId1" display="https://www.openrunner.com/route-details/15574558"/>
    <hyperlink ref="N3" r:id="rId2" display="https://www.blecyclingclub.gr/"/>
    <hyperlink ref="M4" r:id="rId3" display="https://www.openrunner.com/route-details/15751815"/>
    <hyperlink ref="M5" r:id="rId4" display="https://www.openrunner.com/route-details/9445561"/>
    <hyperlink ref="M6" r:id="rId5" display="https://www.openrunner.com/route-details/9445561"/>
    <hyperlink ref="N6" r:id="rId6" display="http://pepa.gr/"/>
    <hyperlink ref="M7" r:id="rId7" display="https://www.openrunner.com/route-details/10995510"/>
    <hyperlink ref="N7" r:id="rId8" display="https://www.blecyclingclub.gr/"/>
    <hyperlink ref="M8" r:id="rId9" display="https://www.openrunner.com/route-details/4084572"/>
    <hyperlink ref="N8" r:id="rId10" display="https://www.blecyclingclub.gr/"/>
    <hyperlink ref="M9" r:id="rId11" display="https://www.openrunner.com/route-details/14234762"/>
    <hyperlink ref="M10" r:id="rId12" display="https://www.openrunner.com/route-details/5366878"/>
    <hyperlink ref="N10" r:id="rId13" display="http://pepa.gr/"/>
    <hyperlink ref="M11" r:id="rId14" display="https://www.openrunner.com/route-details/8616358"/>
    <hyperlink ref="M12" r:id="rId15" display="https://www.openrunner.com/route-details/13862455"/>
    <hyperlink ref="M13" r:id="rId16" display="https://www.openrunner.com/route-details/12081086"/>
    <hyperlink ref="N13" r:id="rId17" display="https://www.blecyclingclub.gr/"/>
    <hyperlink ref="M14" r:id="rId18" display="https://www.openrunner.com/route-details/11004928"/>
    <hyperlink ref="M15" r:id="rId19" display="https://www.openrunner.com/route-details/11057120"/>
    <hyperlink ref="N15" r:id="rId20" display="https://www.blecyclingclub.gr/"/>
    <hyperlink ref="M16" r:id="rId21" display="https://www.openrunner.com/route-details/9690489"/>
    <hyperlink ref="M17" r:id="rId22" display="https://www.openrunner.com/route-details/15786673"/>
    <hyperlink ref="N17" r:id="rId23" display="http://pepa.gr/"/>
    <hyperlink ref="M18" r:id="rId24" display="https://www.openrunner.com/route-details/15420067"/>
    <hyperlink ref="M19" r:id="rId25" display="https://www.openrunner.com/route-details/12080607"/>
    <hyperlink ref="N19" r:id="rId26" display="https://www.blecyclingclub.gr/"/>
    <hyperlink ref="N20" r:id="rId27" display="https://www.blecyclingclub.gr/"/>
    <hyperlink ref="M21" r:id="rId28" display="https://www.openrunner.com/route-details/13637537"/>
    <hyperlink ref="M22" r:id="rId29" display="https://www.openrunner.com/route-details/15786540"/>
    <hyperlink ref="M23" r:id="rId30" display="https://www.openrunner.com/route-details/13628877"/>
    <hyperlink ref="M24" r:id="rId31" display="https://www.openrunner.com/route-details/15555089"/>
    <hyperlink ref="M25" r:id="rId32" display="https://www.openrunner.com/route-details/5257756"/>
    <hyperlink ref="N25" r:id="rId33" display="https://www.blecyclingclub.gr/"/>
    <hyperlink ref="M26" r:id="rId34" display="https://www.openrunner.com/route-details/15537578"/>
    <hyperlink ref="M27" r:id="rId35" display="https://www.openrunner.com/route-details/15440361"/>
    <hyperlink ref="M28" r:id="rId36" display="https://www.openrunner.com/route-details/13720875"/>
    <hyperlink ref="M29" r:id="rId37" display="https://www.openrunner.com/route-details/15543225"/>
    <hyperlink ref="M30" r:id="rId38" display="https://www.openrunner.com/route-details/15543323"/>
    <hyperlink ref="M31" r:id="rId39" display="https://www.openrunner.com/route-details/12080164"/>
    <hyperlink ref="N31" r:id="rId40" display="https://www.blecyclingclub.gr/"/>
    <hyperlink ref="M32" r:id="rId41" display="https://www.openrunner.com/route-details/9797948"/>
    <hyperlink ref="N32" r:id="rId42" display="http://pepa.gr/"/>
    <hyperlink ref="M33" r:id="rId43" display="https://www.openrunner.com/route-details/6694931"/>
    <hyperlink ref="M34" r:id="rId44" display="https://www.openrunner.com/route-details/15578730"/>
    <hyperlink ref="M35" r:id="rId45" display="https://www.openrunner.com/route-details/15585488"/>
    <hyperlink ref="M36" r:id="rId46" display="https://www.openrunner.com/route-details/15555229"/>
    <hyperlink ref="N36" r:id="rId47" display="https://www.blecyclingclub.gr/"/>
    <hyperlink ref="M38" r:id="rId48" display="https://www.openrunner.com/route-details/15749182"/>
    <hyperlink ref="M39" r:id="rId49" display="https://www.openrunner.com/route-details/13425316"/>
    <hyperlink ref="M40" r:id="rId50" display="https://www.openrunner.com/route-details/15472557"/>
    <hyperlink ref="M41" r:id="rId51" display="https://www.openrunner.com/route-details/9120147"/>
    <hyperlink ref="M42" r:id="rId52" display="https://www.openrunner.com/route-details/15169538"/>
    <hyperlink ref="N42" r:id="rId53" display="https://www.blecyclingclub.gr/"/>
    <hyperlink ref="M43" r:id="rId54" display="https://www.openrunner.com/route-details/15445608"/>
    <hyperlink ref="M44" r:id="rId55" display="https://www.openrunner.com/route-details/15090683"/>
    <hyperlink ref="M45" r:id="rId56" display="https://www.openrunner.com/route-details/15458234"/>
    <hyperlink ref="M46" r:id="rId57" display="https://www.openrunner.com/route-details/15440486"/>
    <hyperlink ref="M47" r:id="rId58" display="https://www.openrunner.com/route-details/15535408"/>
    <hyperlink ref="M48" r:id="rId59" display="https://www.openrunner.com/route-details/15510971"/>
    <hyperlink ref="N48" r:id="rId60" display="https://www.blecyclingclub.gr/"/>
    <hyperlink ref="M49" r:id="rId61" display="https://www.openrunner.com/route-details/5366881"/>
    <hyperlink ref="N49" r:id="rId62" display="http://pepa.gr/"/>
    <hyperlink ref="M50" r:id="rId63" display="https://www.openrunner.com/route-details/13711990"/>
    <hyperlink ref="M51" r:id="rId64" display="https://www.openrunner.com/route-details/15422262"/>
    <hyperlink ref="N51" r:id="rId65" display="https://www.blecyclingclub.gr/"/>
    <hyperlink ref="M52" r:id="rId66" display="https://www.openrunner.com/route-details/10151082"/>
    <hyperlink ref="N52" r:id="rId67" display="http://pepa.gr/"/>
    <hyperlink ref="M53" r:id="rId68" display="https://www.openrunner.com/route-details/15565339"/>
    <hyperlink ref="M54" r:id="rId69" display="https://www.openrunner.com/route-details/13683012"/>
    <hyperlink ref="M55" r:id="rId70" display="https://www.openrunner.com/route-details/15480996"/>
    <hyperlink ref="M56" r:id="rId71" display="https://www.openrunner.com/route-details/5285545"/>
    <hyperlink ref="N56" r:id="rId72" display="http://pepa.gr/"/>
    <hyperlink ref="M57" r:id="rId73" display="https://www.openrunner.com/route-details/15749187"/>
    <hyperlink ref="M58" r:id="rId74" display="https://www.openrunner.com/route-details/14793182"/>
    <hyperlink ref="M59" r:id="rId75" display="https://www.openrunner.com/route-details/8384119"/>
    <hyperlink ref="N59" r:id="rId76" display="http://pepa.gr/"/>
    <hyperlink ref="M60" r:id="rId77" display="https://www.openrunner.com/route-details/15783376"/>
    <hyperlink ref="M61" r:id="rId78" display="https://www.openrunner.com/route-details/15574723"/>
    <hyperlink ref="N61" r:id="rId79" display="https://www.blecyclingclub.gr/"/>
    <hyperlink ref="M62" r:id="rId80" display="https://www.openrunner.com/route-details/10260761"/>
    <hyperlink ref="M63" r:id="rId81" display="https://www.openrunner.com/route-details/13727404"/>
    <hyperlink ref="M64" r:id="rId82" display="https://www.openrunner.com/route-details/13637859"/>
    <hyperlink ref="M65" r:id="rId83" display="https://www.openrunner.com/route-details/15508708"/>
    <hyperlink ref="M66" r:id="rId84" display="https://www.openrunner.com/route-details/15568446"/>
    <hyperlink ref="M67" r:id="rId85" display="https://www.openrunner.com/route-details/4339818"/>
    <hyperlink ref="N67" r:id="rId86" display="http://pepa.gr/"/>
    <hyperlink ref="M68" r:id="rId87" display="https://www.openrunner.com/route-details/15422453"/>
    <hyperlink ref="M69" r:id="rId88" display="https://www.openrunner.com/route-details/7906305"/>
    <hyperlink ref="M70" r:id="rId89" display="https://www.openrunner.com/route-details/15786589"/>
    <hyperlink ref="M71" r:id="rId90" display="https://www.openrunner.com/route-details/15475030"/>
    <hyperlink ref="M72" r:id="rId91" display="https://www.openrunner.com/route-details/15786576"/>
    <hyperlink ref="M73" r:id="rId92" display="https://www.openrunner.com/route-details/13638879"/>
    <hyperlink ref="N73" r:id="rId93" display="https://www.blecyclingclub.gr/"/>
    <hyperlink ref="M78" r:id="rId94" display="https://www.openrunner.com/route-details/13988305"/>
    <hyperlink ref="N78" r:id="rId95" display="https://www.blecyclingclub.gr/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96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1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8" activeCellId="0" sqref="F8"/>
    </sheetView>
  </sheetViews>
  <sheetFormatPr defaultColWidth="8.71484375" defaultRowHeight="12.75" zeroHeight="false" outlineLevelRow="0" outlineLevelCol="0"/>
  <cols>
    <col collapsed="false" customWidth="true" hidden="false" outlineLevel="0" max="1" min="1" style="0" width="12.42"/>
    <col collapsed="false" customWidth="true" hidden="false" outlineLevel="0" max="6" min="6" style="0" width="9.57"/>
    <col collapsed="false" customWidth="true" hidden="false" outlineLevel="0" max="8" min="8" style="0" width="27.71"/>
  </cols>
  <sheetData>
    <row r="1" customFormat="false" ht="15" hidden="false" customHeight="false" outlineLevel="0" collapsed="false">
      <c r="A1" s="1" t="s">
        <v>172</v>
      </c>
      <c r="C1" s="1" t="s">
        <v>173</v>
      </c>
      <c r="D1" s="18" t="n">
        <f aca="false">_xlfn.IFNA(SUM(D2:D5),0)</f>
        <v>0</v>
      </c>
      <c r="F1" s="19" t="s">
        <v>174</v>
      </c>
    </row>
    <row r="2" customFormat="false" ht="15" hidden="false" customHeight="false" outlineLevel="0" collapsed="false">
      <c r="C2" s="13" t="n">
        <v>200</v>
      </c>
      <c r="D2" s="18" t="e">
        <f aca="false">MATCH(C2,tblFinal[calc_distance],0)</f>
        <v>#N/A</v>
      </c>
      <c r="E2" s="18"/>
      <c r="F2" s="19" t="str">
        <f aca="false">TEXT(1/1/2019,"ηηηηη")</f>
        <v>Σάββατο</v>
      </c>
    </row>
    <row r="3" customFormat="false" ht="15" hidden="false" customHeight="false" outlineLevel="0" collapsed="false">
      <c r="A3" s="1" t="s">
        <v>175</v>
      </c>
      <c r="C3" s="13" t="n">
        <v>300</v>
      </c>
      <c r="D3" s="18" t="e">
        <f aca="false">MATCH(C3,tblFinal[calc_distance],0)</f>
        <v>#N/A</v>
      </c>
      <c r="F3" s="19" t="str">
        <f aca="false">TEXT(1/1/2019,"dddd")</f>
        <v>dddd</v>
      </c>
    </row>
    <row r="4" customFormat="false" ht="15" hidden="false" customHeight="false" outlineLevel="0" collapsed="false">
      <c r="A4" s="1" t="s">
        <v>176</v>
      </c>
      <c r="C4" s="13" t="n">
        <v>400</v>
      </c>
      <c r="D4" s="18" t="e">
        <f aca="false">MATCH(C4,tblFinal[calc_distance],0)</f>
        <v>#N/A</v>
      </c>
      <c r="F4" s="20" t="str">
        <f aca="false">IF(F2="ηηηηη","dddd","ηηηη")</f>
        <v>ηηηη</v>
      </c>
    </row>
    <row r="5" customFormat="false" ht="15" hidden="false" customHeight="false" outlineLevel="0" collapsed="false">
      <c r="A5" s="1" t="s">
        <v>177</v>
      </c>
      <c r="C5" s="13" t="n">
        <v>600</v>
      </c>
      <c r="D5" s="18" t="e">
        <f aca="false">MATCH(C5,tblFinal[calc_distance],0)</f>
        <v>#N/A</v>
      </c>
    </row>
    <row r="6" customFormat="false" ht="12.75" hidden="false" customHeight="false" outlineLevel="0" collapsed="false">
      <c r="A6" s="1" t="s">
        <v>178</v>
      </c>
    </row>
    <row r="7" customFormat="false" ht="15" hidden="false" customHeight="false" outlineLevel="0" collapsed="false"/>
    <row r="8" customFormat="false" ht="12.75" hidden="false" customHeight="false" outlineLevel="0" collapsed="false">
      <c r="A8" s="19" t="s">
        <v>179</v>
      </c>
    </row>
    <row r="10" customFormat="false" ht="12.75" hidden="false" customHeight="false" outlineLevel="0" collapsed="false">
      <c r="A10" s="0" t="s">
        <v>180</v>
      </c>
    </row>
    <row r="11" customFormat="false" ht="12.75" hidden="false" customHeight="false" outlineLevel="0" collapsed="false">
      <c r="A11" s="0" t="s">
        <v>177</v>
      </c>
    </row>
    <row r="12" customFormat="false" ht="12.75" hidden="false" customHeight="false" outlineLevel="0" collapsed="false">
      <c r="A12" s="0" t="s">
        <v>181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79"/>
  <sheetViews>
    <sheetView showFormulas="false" showGridLines="true" showRowColHeaders="true" showZeros="true" rightToLeft="false" tabSelected="true" showOutlineSymbols="true" defaultGridColor="true" view="normal" topLeftCell="A1" colorId="64" zoomScale="82" zoomScaleNormal="82" zoomScalePageLayoutView="100" workbookViewId="0">
      <pane xSplit="0" ySplit="2" topLeftCell="A3" activePane="bottomLeft" state="frozen"/>
      <selection pane="topLeft" activeCell="A1" activeCellId="0" sqref="A1"/>
      <selection pane="bottomLeft" activeCell="A1" activeCellId="0" sqref="A1"/>
    </sheetView>
  </sheetViews>
  <sheetFormatPr defaultColWidth="9.1484375" defaultRowHeight="12.75" zeroHeight="true" outlineLevelRow="0" outlineLevelCol="0"/>
  <cols>
    <col collapsed="false" customWidth="true" hidden="false" outlineLevel="0" max="1" min="1" style="0" width="13.29"/>
    <col collapsed="false" customWidth="true" hidden="false" outlineLevel="0" max="2" min="2" style="0" width="13.86"/>
    <col collapsed="false" customWidth="true" hidden="false" outlineLevel="0" max="3" min="3" style="0" width="12.71"/>
    <col collapsed="false" customWidth="true" hidden="false" outlineLevel="0" max="4" min="4" style="0" width="27.71"/>
    <col collapsed="false" customWidth="true" hidden="false" outlineLevel="0" max="5" min="5" style="0" width="72.14"/>
    <col collapsed="false" customWidth="true" hidden="false" outlineLevel="0" max="6" min="6" style="0" width="32.57"/>
    <col collapsed="false" customWidth="true" hidden="false" outlineLevel="0" max="7" min="7" style="0" width="22.71"/>
    <col collapsed="false" customWidth="true" hidden="false" outlineLevel="0" max="8" min="8" style="0" width="52.29"/>
    <col collapsed="false" customWidth="true" hidden="false" outlineLevel="0" max="9" min="9" style="0" width="49.14"/>
    <col collapsed="false" customWidth="true" hidden="false" outlineLevel="0" max="10" min="10" style="0" width="27.86"/>
    <col collapsed="false" customWidth="true" hidden="true" outlineLevel="0" max="11" min="11" style="0" width="21.57"/>
    <col collapsed="false" customWidth="false" hidden="true" outlineLevel="0" max="16383" min="12" style="0" width="9.14"/>
    <col collapsed="false" customWidth="true" hidden="true" outlineLevel="0" max="16384" min="16384" style="0" width="1.57"/>
  </cols>
  <sheetData>
    <row r="1" customFormat="false" ht="47.25" hidden="false" customHeight="false" outlineLevel="0" collapsed="false">
      <c r="G1" s="21" t="str">
        <f aca="false">"Brevets: " &amp; SUBTOTAL(2,tblFinal[calc_distance]) &amp; CHAR(10) &amp;"ΧΛΜ: " &amp; SUBTOTAL(9,tblFinal[calc_distance]) &amp; CHAR(10)&amp;  IF(variables!D1=0,"ΔΕΝ ΒΓΑΙΝΕΙΣ SR","ΒΓΑΙΝΕΙΣ SR")</f>
        <v>Brevets: 0
ΧΛΜ: 0
ΔΕΝ ΒΓΑΙΝΕΙΣ SR</v>
      </c>
    </row>
    <row r="2" customFormat="false" ht="30" hidden="false" customHeight="false" outlineLevel="0" collapsed="false">
      <c r="A2" s="22" t="s">
        <v>182</v>
      </c>
      <c r="B2" s="23" t="s">
        <v>183</v>
      </c>
      <c r="C2" s="24" t="s">
        <v>184</v>
      </c>
      <c r="D2" s="25" t="s">
        <v>185</v>
      </c>
      <c r="E2" s="26" t="s">
        <v>186</v>
      </c>
      <c r="F2" s="27" t="s">
        <v>187</v>
      </c>
      <c r="G2" s="28" t="s">
        <v>188</v>
      </c>
      <c r="H2" s="25" t="s">
        <v>189</v>
      </c>
      <c r="I2" s="25" t="s">
        <v>190</v>
      </c>
      <c r="J2" s="29" t="s">
        <v>191</v>
      </c>
      <c r="K2" s="25" t="s">
        <v>192</v>
      </c>
    </row>
    <row r="3" customFormat="false" ht="14.25" hidden="false" customHeight="false" outlineLevel="0" collapsed="false">
      <c r="A3" s="30" t="str">
        <f aca="false">tblList[[#This Row],[Distance]]</f>
        <v>200</v>
      </c>
      <c r="B3" s="31" t="n">
        <f aca="false">tblList[[#This Row],[Date]]</f>
        <v>44933</v>
      </c>
      <c r="C3" s="32" t="n">
        <f aca="false">WEEKDAY(tblList[[#This Row],[Date]])</f>
        <v>7</v>
      </c>
      <c r="D3" s="33" t="str">
        <f aca="false">tblList[[#This Row],[City]]</f>
        <v>Κομοτηνή</v>
      </c>
      <c r="E3" s="33" t="str">
        <f aca="false">tblList[[#This Row],[Title]]</f>
        <v>Κομοτηνή - Κεραμωτή</v>
      </c>
      <c r="F3" s="34" t="n">
        <f aca="false">tblList[[#This Row],[Altitude]]</f>
        <v>1000</v>
      </c>
      <c r="G3" s="35"/>
      <c r="H3" s="36" t="str">
        <f aca="false">IF(tblList[[#This Row],[or_link]]&lt;&gt;"",HYPERLINK(tblList[[#This Row],[or_link]],tblList[[#This Row],[or_link]]),"")</f>
        <v>https://www.openrunner.com/route-details/15574558</v>
      </c>
      <c r="I3" s="33" t="str">
        <f aca="false">tblList[[#This Row],[Organizator]]</f>
        <v>Ble Cycling Club</v>
      </c>
      <c r="J3" s="37" t="n">
        <f aca="false">tblList[[#This Row],[or_distance]]</f>
        <v>203</v>
      </c>
      <c r="K3" s="34" t="str">
        <f aca="false">IF(tblFinal[[#This Row],[Go - Maybe]]="ΝΑΙ",VALUE(tblFinal[[#This Row],[Απόσταση]]),"")</f>
        <v/>
      </c>
    </row>
    <row r="4" customFormat="false" ht="14.25" hidden="false" customHeight="false" outlineLevel="0" collapsed="false">
      <c r="A4" s="30" t="str">
        <f aca="false">tblList[[#This Row],[Distance]]</f>
        <v>200</v>
      </c>
      <c r="B4" s="31" t="n">
        <f aca="false">tblList[[#This Row],[Date]]</f>
        <v>44948</v>
      </c>
      <c r="C4" s="32" t="n">
        <f aca="false">WEEKDAY(tblList[[#This Row],[Date]])</f>
        <v>1</v>
      </c>
      <c r="D4" s="33" t="str">
        <f aca="false">tblList[[#This Row],[City]]</f>
        <v>Ελευσίνα</v>
      </c>
      <c r="E4" s="33" t="str">
        <f aca="false">tblList[[#This Row],[Title]]</f>
        <v>Γέφυρα Ποσειδωνίας</v>
      </c>
      <c r="F4" s="38" t="n">
        <f aca="false">tblList[[#This Row],[Altitude]]</f>
        <v>1950</v>
      </c>
      <c r="G4" s="35"/>
      <c r="H4" s="36" t="str">
        <f aca="false">IF(tblList[[#This Row],[or_link]]&lt;&gt;"",HYPERLINK(tblList[[#This Row],[or_link]],tblList[[#This Row],[or_link]]),"")</f>
        <v>https://www.openrunner.com/route-details/15751815</v>
      </c>
      <c r="I4" s="33" t="str">
        <f aca="false">tblList[[#This Row],[Organizator]]</f>
        <v>Bioracer Hellas</v>
      </c>
      <c r="J4" s="37" t="n">
        <f aca="false">tblList[[#This Row],[or_distance]]</f>
        <v>200</v>
      </c>
      <c r="K4" s="34" t="str">
        <f aca="false">IF(tblFinal[[#This Row],[Go - Maybe]]="ΝΑΙ",VALUE(tblFinal[[#This Row],[Απόσταση]]),"")</f>
        <v/>
      </c>
    </row>
    <row r="5" customFormat="false" ht="14.25" hidden="false" customHeight="false" outlineLevel="0" collapsed="false">
      <c r="A5" s="30" t="str">
        <f aca="false">tblList[[#This Row],[Distance]]</f>
        <v>200</v>
      </c>
      <c r="B5" s="31" t="n">
        <f aca="false">tblList[[#This Row],[Date]]</f>
        <v>44954</v>
      </c>
      <c r="C5" s="32" t="n">
        <f aca="false">WEEKDAY(tblList[[#This Row],[Date]])</f>
        <v>7</v>
      </c>
      <c r="D5" s="33" t="str">
        <f aca="false">tblList[[#This Row],[City]]</f>
        <v>Λάρισα</v>
      </c>
      <c r="E5" s="33" t="str">
        <f aca="false">tblList[[#This Row],[Title]]</f>
        <v>Χειμώνας στον κάμπο -PBP Edition-</v>
      </c>
      <c r="F5" s="38" t="n">
        <f aca="false">tblList[[#This Row],[Altitude]]</f>
        <v>2150</v>
      </c>
      <c r="G5" s="35"/>
      <c r="H5" s="36" t="str">
        <f aca="false">IF(tblList[[#This Row],[or_link]]&lt;&gt;"",HYPERLINK(tblList[[#This Row],[or_link]],tblList[[#This Row],[or_link]]),"")</f>
        <v>https://www.openrunner.com/route-details/9445561</v>
      </c>
      <c r="I5" s="33" t="str">
        <f aca="false">tblList[[#This Row],[Organizator]]</f>
        <v>Π.Ο. Λάρισας</v>
      </c>
      <c r="J5" s="37" t="n">
        <f aca="false">tblList[[#This Row],[or_distance]]</f>
        <v>200</v>
      </c>
      <c r="K5" s="34" t="str">
        <f aca="false">IF(tblFinal[[#This Row],[Go - Maybe]]="ΝΑΙ",VALUE(tblFinal[[#This Row],[Απόσταση]]),"")</f>
        <v/>
      </c>
    </row>
    <row r="6" customFormat="false" ht="14.25" hidden="false" customHeight="false" outlineLevel="0" collapsed="false">
      <c r="A6" s="30" t="str">
        <f aca="false">tblList[[#This Row],[Distance]]</f>
        <v>200</v>
      </c>
      <c r="B6" s="31" t="n">
        <f aca="false">tblList[[#This Row],[Date]]</f>
        <v>44955</v>
      </c>
      <c r="C6" s="32" t="n">
        <f aca="false">WEEKDAY(tblList[[#This Row],[Date]])</f>
        <v>1</v>
      </c>
      <c r="D6" s="33" t="str">
        <f aca="false">tblList[[#This Row],[City]]</f>
        <v>Ελευσίνα</v>
      </c>
      <c r="E6" s="33" t="str">
        <f aca="false">tblList[[#This Row],[Title]]</f>
        <v>Νεμέα</v>
      </c>
      <c r="F6" s="38" t="n">
        <f aca="false">tblList[[#This Row],[Altitude]]</f>
        <v>1550</v>
      </c>
      <c r="G6" s="35"/>
      <c r="H6" s="36" t="str">
        <f aca="false">IF(tblList[[#This Row],[or_link]]&lt;&gt;"",HYPERLINK(tblList[[#This Row],[or_link]],tblList[[#This Row],[or_link]]),"")</f>
        <v>https://www.openrunner.com/route-details/9445561</v>
      </c>
      <c r="I6" s="33" t="str">
        <f aca="false">tblList[[#This Row],[Organizator]]</f>
        <v>Π.Ε.Π.Α.</v>
      </c>
      <c r="J6" s="37" t="n">
        <f aca="false">tblList[[#This Row],[or_distance]]</f>
        <v>200</v>
      </c>
      <c r="K6" s="34" t="str">
        <f aca="false">IF(tblFinal[[#This Row],[Go - Maybe]]="ΝΑΙ",VALUE(tblFinal[[#This Row],[Απόσταση]]),"")</f>
        <v/>
      </c>
    </row>
    <row r="7" customFormat="false" ht="14.25" hidden="false" customHeight="false" outlineLevel="0" collapsed="false">
      <c r="A7" s="30" t="str">
        <f aca="false">tblList[[#This Row],[Distance]]</f>
        <v>300</v>
      </c>
      <c r="B7" s="31" t="n">
        <f aca="false">tblList[[#This Row],[Date]]</f>
        <v>44968</v>
      </c>
      <c r="C7" s="32" t="n">
        <f aca="false">WEEKDAY(tblList[[#This Row],[Date]])</f>
        <v>7</v>
      </c>
      <c r="D7" s="33" t="str">
        <f aca="false">tblList[[#This Row],[City]]</f>
        <v>Άγιος Στέφανος</v>
      </c>
      <c r="E7" s="33" t="str">
        <f aca="false">tblList[[#This Row],[Title]]</f>
        <v>Νέα Αταλάντη</v>
      </c>
      <c r="F7" s="38" t="n">
        <f aca="false">tblList[[#This Row],[Altitude]]</f>
        <v>2600</v>
      </c>
      <c r="G7" s="35"/>
      <c r="H7" s="36" t="str">
        <f aca="false">IF(tblList[[#This Row],[or_link]]&lt;&gt;"",HYPERLINK(tblList[[#This Row],[or_link]],tblList[[#This Row],[or_link]]),"")</f>
        <v>https://www.openrunner.com/route-details/10995510</v>
      </c>
      <c r="I7" s="33" t="str">
        <f aca="false">tblList[[#This Row],[Organizator]]</f>
        <v>Ble Cycling Club</v>
      </c>
      <c r="J7" s="37" t="n">
        <f aca="false">tblList[[#This Row],[or_distance]]</f>
        <v>308</v>
      </c>
      <c r="K7" s="34" t="str">
        <f aca="false">IF(tblFinal[[#This Row],[Go - Maybe]]="ΝΑΙ",VALUE(tblFinal[[#This Row],[Απόσταση]]),"")</f>
        <v/>
      </c>
    </row>
    <row r="8" customFormat="false" ht="14.25" hidden="false" customHeight="false" outlineLevel="0" collapsed="false">
      <c r="A8" s="30" t="str">
        <f aca="false">tblList[[#This Row],[Distance]]</f>
        <v>200</v>
      </c>
      <c r="B8" s="31" t="n">
        <f aca="false">tblList[[#This Row],[Date]]</f>
        <v>44975</v>
      </c>
      <c r="C8" s="32" t="n">
        <f aca="false">WEEKDAY(tblList[[#This Row],[Date]])</f>
        <v>7</v>
      </c>
      <c r="D8" s="33" t="str">
        <f aca="false">tblList[[#This Row],[City]]</f>
        <v>Αλεξανδρούπολη</v>
      </c>
      <c r="E8" s="33" t="str">
        <f aca="false">tblList[[#This Row],[Title]]</f>
        <v>Γύρος Έβρου - Ροδόπης</v>
      </c>
      <c r="F8" s="38" t="n">
        <f aca="false">tblList[[#This Row],[Altitude]]</f>
        <v>2100</v>
      </c>
      <c r="G8" s="35"/>
      <c r="H8" s="36" t="str">
        <f aca="false">IF(tblList[[#This Row],[or_link]]&lt;&gt;"",HYPERLINK(tblList[[#This Row],[or_link]],tblList[[#This Row],[or_link]]),"")</f>
        <v>https://www.openrunner.com/route-details/4084572</v>
      </c>
      <c r="I8" s="33" t="str">
        <f aca="false">tblList[[#This Row],[Organizator]]</f>
        <v>Ble Cycling Club</v>
      </c>
      <c r="J8" s="37" t="n">
        <f aca="false">tblList[[#This Row],[or_distance]]</f>
        <v>200</v>
      </c>
      <c r="K8" s="34" t="str">
        <f aca="false">IF(tblFinal[[#This Row],[Go - Maybe]]="ΝΑΙ",VALUE(tblFinal[[#This Row],[Απόσταση]]),"")</f>
        <v/>
      </c>
    </row>
    <row r="9" customFormat="false" ht="14.25" hidden="false" customHeight="false" outlineLevel="0" collapsed="false">
      <c r="A9" s="30" t="str">
        <f aca="false">tblList[[#This Row],[Distance]]</f>
        <v>300</v>
      </c>
      <c r="B9" s="31" t="n">
        <f aca="false">tblList[[#This Row],[Date]]</f>
        <v>44975</v>
      </c>
      <c r="C9" s="32" t="n">
        <f aca="false">WEEKDAY(tblList[[#This Row],[Date]])</f>
        <v>7</v>
      </c>
      <c r="D9" s="33" t="str">
        <f aca="false">tblList[[#This Row],[City]]</f>
        <v>Ελευσίνα</v>
      </c>
      <c r="E9" s="33" t="str">
        <f aca="false">tblList[[#This Row],[Title]]</f>
        <v>Στα ίχνη του Περσέα</v>
      </c>
      <c r="F9" s="38" t="n">
        <f aca="false">tblList[[#This Row],[Altitude]]</f>
        <v>3150</v>
      </c>
      <c r="G9" s="35"/>
      <c r="H9" s="36" t="str">
        <f aca="false">IF(tblList[[#This Row],[or_link]]&lt;&gt;"",HYPERLINK(tblList[[#This Row],[or_link]],tblList[[#This Row],[or_link]]),"")</f>
        <v>https://www.openrunner.com/route-details/14234762</v>
      </c>
      <c r="I9" s="33" t="str">
        <f aca="false">tblList[[#This Row],[Organizator]]</f>
        <v>Bioracer Hellas</v>
      </c>
      <c r="J9" s="37" t="n">
        <f aca="false">tblList[[#This Row],[or_distance]]</f>
        <v>300</v>
      </c>
      <c r="K9" s="34" t="str">
        <f aca="false">IF(tblFinal[[#This Row],[Go - Maybe]]="ΝΑΙ",VALUE(tblFinal[[#This Row],[Απόσταση]]),"")</f>
        <v/>
      </c>
    </row>
    <row r="10" customFormat="false" ht="14.25" hidden="false" customHeight="false" outlineLevel="0" collapsed="false">
      <c r="A10" s="30" t="str">
        <f aca="false">tblList[[#This Row],[Distance]]</f>
        <v>200</v>
      </c>
      <c r="B10" s="31" t="n">
        <f aca="false">tblList[[#This Row],[Date]]</f>
        <v>44983</v>
      </c>
      <c r="C10" s="32" t="n">
        <f aca="false">WEEKDAY(tblList[[#This Row],[Date]])</f>
        <v>1</v>
      </c>
      <c r="D10" s="33" t="str">
        <f aca="false">tblList[[#This Row],[City]]</f>
        <v>Ελευσίνα</v>
      </c>
      <c r="E10" s="33" t="str">
        <f aca="false">tblList[[#This Row],[Title]]</f>
        <v>Classic Series SR ΞΥΛΟΚΑΣΤΡΟ</v>
      </c>
      <c r="F10" s="38" t="n">
        <f aca="false">tblList[[#This Row],[Altitude]]</f>
        <v>750</v>
      </c>
      <c r="G10" s="35"/>
      <c r="H10" s="36" t="str">
        <f aca="false">IF(tblList[[#This Row],[or_link]]&lt;&gt;"",HYPERLINK(tblList[[#This Row],[or_link]],tblList[[#This Row],[or_link]]),"")</f>
        <v>https://www.openrunner.com/route-details/5366878</v>
      </c>
      <c r="I10" s="33" t="str">
        <f aca="false">tblList[[#This Row],[Organizator]]</f>
        <v>Π.Ε.Π.Α.</v>
      </c>
      <c r="J10" s="37" t="n">
        <f aca="false">tblList[[#This Row],[or_distance]]</f>
        <v>200</v>
      </c>
      <c r="K10" s="34" t="str">
        <f aca="false">IF(tblFinal[[#This Row],[Go - Maybe]]="ΝΑΙ",VALUE(tblFinal[[#This Row],[Απόσταση]]),"")</f>
        <v/>
      </c>
    </row>
    <row r="11" customFormat="false" ht="14.25" hidden="false" customHeight="false" outlineLevel="0" collapsed="false">
      <c r="A11" s="30" t="str">
        <f aca="false">tblList[[#This Row],[Distance]]</f>
        <v>200</v>
      </c>
      <c r="B11" s="31" t="n">
        <f aca="false">tblList[[#This Row],[Date]]</f>
        <v>44990</v>
      </c>
      <c r="C11" s="32" t="n">
        <f aca="false">WEEKDAY(tblList[[#This Row],[Date]])</f>
        <v>1</v>
      </c>
      <c r="D11" s="33" t="str">
        <f aca="false">tblList[[#This Row],[City]]</f>
        <v>Κηφισιά</v>
      </c>
      <c r="E11" s="33" t="str">
        <f aca="false">tblList[[#This Row],[Title]]</f>
        <v>Σούνιο</v>
      </c>
      <c r="F11" s="39" t="n">
        <f aca="false">tblList[[#This Row],[Altitude]]</f>
        <v>1600</v>
      </c>
      <c r="G11" s="35"/>
      <c r="H11" s="36" t="str">
        <f aca="false">IF(tblList[[#This Row],[or_link]]&lt;&gt;"",HYPERLINK(tblList[[#This Row],[or_link]],tblList[[#This Row],[or_link]]),"")</f>
        <v>https://www.openrunner.com/route-details/8616358</v>
      </c>
      <c r="I11" s="33" t="str">
        <f aca="false">tblList[[#This Row],[Organizator]]</f>
        <v>Greek Randonneurs</v>
      </c>
      <c r="J11" s="37" t="n">
        <f aca="false">tblList[[#This Row],[or_distance]]</f>
        <v>200</v>
      </c>
      <c r="K11" s="34" t="str">
        <f aca="false">IF(tblFinal[[#This Row],[Go - Maybe]]="ΝΑΙ",VALUE(tblFinal[[#This Row],[Απόσταση]]),"")</f>
        <v/>
      </c>
    </row>
    <row r="12" customFormat="false" ht="14.25" hidden="false" customHeight="false" outlineLevel="0" collapsed="false">
      <c r="A12" s="30" t="str">
        <f aca="false">tblList[[#This Row],[Distance]]</f>
        <v>300</v>
      </c>
      <c r="B12" s="31" t="n">
        <f aca="false">tblList[[#This Row],[Date]]</f>
        <v>44995</v>
      </c>
      <c r="C12" s="32" t="n">
        <f aca="false">WEEKDAY(tblList[[#This Row],[Date]])</f>
        <v>6</v>
      </c>
      <c r="D12" s="33" t="str">
        <f aca="false">tblList[[#This Row],[City]]</f>
        <v>Νυδρί Λευκάδας</v>
      </c>
      <c r="E12" s="33" t="str">
        <f aca="false">tblList[[#This Row],[Title]]</f>
        <v>…Νυδρί Λευκάδας το ΝΥΧΤΕΡΙΝΟ με ΠΑΝΣΕΛΗΝΟ 300 -άρι- της Δυτικής Ελλάδας</v>
      </c>
      <c r="F12" s="38" t="n">
        <f aca="false">tblList[[#This Row],[Altitude]]</f>
        <v>2850</v>
      </c>
      <c r="G12" s="35"/>
      <c r="H12" s="36" t="str">
        <f aca="false">IF(tblList[[#This Row],[or_link]]&lt;&gt;"",HYPERLINK(tblList[[#This Row],[or_link]],tblList[[#This Row],[or_link]]),"")</f>
        <v>https://www.openrunner.com/route-details/13862455</v>
      </c>
      <c r="I12" s="33" t="str">
        <f aca="false">tblList[[#This Row],[Organizator]]</f>
        <v>Γ.Σ. Λευκάδας</v>
      </c>
      <c r="J12" s="37" t="n">
        <f aca="false">tblList[[#This Row],[or_distance]]</f>
        <v>305</v>
      </c>
      <c r="K12" s="34" t="str">
        <f aca="false">IF(tblFinal[[#This Row],[Go - Maybe]]="ΝΑΙ",VALUE(tblFinal[[#This Row],[Απόσταση]]),"")</f>
        <v/>
      </c>
    </row>
    <row r="13" customFormat="false" ht="14.25" hidden="false" customHeight="false" outlineLevel="0" collapsed="false">
      <c r="A13" s="30" t="str">
        <f aca="false">tblList[[#This Row],[Distance]]</f>
        <v>300</v>
      </c>
      <c r="B13" s="31" t="n">
        <f aca="false">tblList[[#This Row],[Date]]</f>
        <v>44996</v>
      </c>
      <c r="C13" s="32" t="n">
        <f aca="false">WEEKDAY(tblList[[#This Row],[Date]])</f>
        <v>7</v>
      </c>
      <c r="D13" s="33" t="str">
        <f aca="false">tblList[[#This Row],[City]]</f>
        <v>Νέα Ραιδεστός</v>
      </c>
      <c r="E13" s="33" t="str">
        <f aca="false">tblList[[#This Row],[Title]]</f>
        <v>Ραιδεστιώτικα 300 «Σερραϊκή Μπουγάτσα»</v>
      </c>
      <c r="F13" s="38" t="n">
        <f aca="false">tblList[[#This Row],[Altitude]]</f>
        <v>3850</v>
      </c>
      <c r="G13" s="35"/>
      <c r="H13" s="36" t="str">
        <f aca="false">IF(tblList[[#This Row],[or_link]]&lt;&gt;"",HYPERLINK(tblList[[#This Row],[or_link]],tblList[[#This Row],[or_link]]),"")</f>
        <v>https://www.openrunner.com/route-details/12081086</v>
      </c>
      <c r="I13" s="33" t="str">
        <f aca="false">tblList[[#This Row],[Organizator]]</f>
        <v>Ble Cycling Club</v>
      </c>
      <c r="J13" s="37" t="n">
        <f aca="false">tblList[[#This Row],[or_distance]]</f>
        <v>311</v>
      </c>
      <c r="K13" s="34" t="str">
        <f aca="false">IF(tblFinal[[#This Row],[Go - Maybe]]="ΝΑΙ",VALUE(tblFinal[[#This Row],[Απόσταση]]),"")</f>
        <v/>
      </c>
    </row>
    <row r="14" customFormat="false" ht="14.25" hidden="false" customHeight="false" outlineLevel="0" collapsed="false">
      <c r="A14" s="30" t="str">
        <f aca="false">tblList[[#This Row],[Distance]]</f>
        <v>200</v>
      </c>
      <c r="B14" s="31" t="n">
        <f aca="false">tblList[[#This Row],[Date]]</f>
        <v>44997</v>
      </c>
      <c r="C14" s="32" t="n">
        <f aca="false">WEEKDAY(tblList[[#This Row],[Date]])</f>
        <v>1</v>
      </c>
      <c r="D14" s="33" t="str">
        <f aca="false">tblList[[#This Row],[City]]</f>
        <v>Νυδρί Λευκάδας</v>
      </c>
      <c r="E14" s="33" t="str">
        <f aca="false">tblList[[#This Row],[Title]]</f>
        <v>…Λευκάδα ...το Στεριανό Νησί</v>
      </c>
      <c r="F14" s="40" t="n">
        <f aca="false">tblList[[#This Row],[Altitude]]</f>
        <v>2400</v>
      </c>
      <c r="G14" s="35"/>
      <c r="H14" s="36" t="str">
        <f aca="false">IF(tblList[[#This Row],[or_link]]&lt;&gt;"",HYPERLINK(tblList[[#This Row],[or_link]],tblList[[#This Row],[or_link]]),"")</f>
        <v>https://www.openrunner.com/route-details/11004928</v>
      </c>
      <c r="I14" s="33" t="str">
        <f aca="false">tblList[[#This Row],[Organizator]]</f>
        <v>Γ.Σ. Λευκάδας</v>
      </c>
      <c r="J14" s="37" t="n">
        <f aca="false">tblList[[#This Row],[or_distance]]</f>
        <v>200</v>
      </c>
      <c r="K14" s="34" t="str">
        <f aca="false">IF(tblFinal[[#This Row],[Go - Maybe]]="ΝΑΙ",VALUE(tblFinal[[#This Row],[Απόσταση]]),"")</f>
        <v/>
      </c>
    </row>
    <row r="15" customFormat="false" ht="14.25" hidden="false" customHeight="false" outlineLevel="0" collapsed="false">
      <c r="A15" s="30" t="str">
        <f aca="false">tblList[[#This Row],[Distance]]</f>
        <v>200</v>
      </c>
      <c r="B15" s="31" t="n">
        <f aca="false">tblList[[#This Row],[Date]]</f>
        <v>45003</v>
      </c>
      <c r="C15" s="32" t="n">
        <f aca="false">WEEKDAY(tblList[[#This Row],[Date]])</f>
        <v>7</v>
      </c>
      <c r="D15" s="33" t="str">
        <f aca="false">tblList[[#This Row],[City]]</f>
        <v>Πύργος</v>
      </c>
      <c r="E15" s="33" t="str">
        <f aca="false">tblList[[#This Row],[Title]]</f>
        <v>Ολυμπιακή Ριβιέρα</v>
      </c>
      <c r="F15" s="38" t="n">
        <f aca="false">tblList[[#This Row],[Altitude]]</f>
        <v>1550</v>
      </c>
      <c r="G15" s="35"/>
      <c r="H15" s="36" t="str">
        <f aca="false">IF(tblList[[#This Row],[or_link]]&lt;&gt;"",HYPERLINK(tblList[[#This Row],[or_link]],tblList[[#This Row],[or_link]]),"")</f>
        <v>https://www.openrunner.com/route-details/11057120</v>
      </c>
      <c r="I15" s="33" t="str">
        <f aca="false">tblList[[#This Row],[Organizator]]</f>
        <v>Ble Cycling Club</v>
      </c>
      <c r="J15" s="37" t="n">
        <f aca="false">tblList[[#This Row],[or_distance]]</f>
        <v>200</v>
      </c>
      <c r="K15" s="34" t="str">
        <f aca="false">IF(tblFinal[[#This Row],[Go - Maybe]]="ΝΑΙ",VALUE(tblFinal[[#This Row],[Απόσταση]]),"")</f>
        <v/>
      </c>
    </row>
    <row r="16" customFormat="false" ht="14.25" hidden="false" customHeight="false" outlineLevel="0" collapsed="false">
      <c r="A16" s="30" t="str">
        <f aca="false">tblList[[#This Row],[Distance]]</f>
        <v>400</v>
      </c>
      <c r="B16" s="31" t="n">
        <f aca="false">tblList[[#This Row],[Date]]</f>
        <v>45010</v>
      </c>
      <c r="C16" s="32" t="n">
        <f aca="false">WEEKDAY(tblList[[#This Row],[Date]])</f>
        <v>7</v>
      </c>
      <c r="D16" s="33" t="str">
        <f aca="false">tblList[[#This Row],[City]]</f>
        <v>Λαμία</v>
      </c>
      <c r="E16" s="33" t="str">
        <f aca="false">tblList[[#This Row],[Title]]</f>
        <v>5 Νομοί</v>
      </c>
      <c r="F16" s="38" t="n">
        <f aca="false">tblList[[#This Row],[Altitude]]</f>
        <v>3100</v>
      </c>
      <c r="G16" s="35"/>
      <c r="H16" s="36" t="str">
        <f aca="false">IF(tblList[[#This Row],[or_link]]&lt;&gt;"",HYPERLINK(tblList[[#This Row],[or_link]],tblList[[#This Row],[or_link]]),"")</f>
        <v>https://www.openrunner.com/route-details/9690489</v>
      </c>
      <c r="I16" s="33" t="str">
        <f aca="false">tblList[[#This Row],[Organizator]]</f>
        <v>Greek Randonneurs</v>
      </c>
      <c r="J16" s="37" t="n">
        <f aca="false">tblList[[#This Row],[or_distance]]</f>
        <v>398</v>
      </c>
      <c r="K16" s="34" t="str">
        <f aca="false">IF(tblFinal[[#This Row],[Go - Maybe]]="ΝΑΙ",VALUE(tblFinal[[#This Row],[Απόσταση]]),"")</f>
        <v/>
      </c>
    </row>
    <row r="17" customFormat="false" ht="14.25" hidden="false" customHeight="false" outlineLevel="0" collapsed="false">
      <c r="A17" s="30" t="str">
        <f aca="false">tblList[[#This Row],[Distance]]</f>
        <v>200</v>
      </c>
      <c r="B17" s="31" t="n">
        <f aca="false">tblList[[#This Row],[Date]]</f>
        <v>45011</v>
      </c>
      <c r="C17" s="32" t="n">
        <f aca="false">WEEKDAY(tblList[[#This Row],[Date]])</f>
        <v>1</v>
      </c>
      <c r="D17" s="33" t="str">
        <f aca="false">tblList[[#This Row],[City]]</f>
        <v>Νέα Παλάτια</v>
      </c>
      <c r="E17" s="33" t="str">
        <f aca="false">tblList[[#This Row],[Title]]</f>
        <v>ΜΠΑΛΚΟΝΙ ΣΤΟ ΑΙΓΑΙΟ με τους ΠΟ.ΦΙ.</v>
      </c>
      <c r="F17" s="38" t="n">
        <f aca="false">tblList[[#This Row],[Altitude]]</f>
        <v>2150</v>
      </c>
      <c r="G17" s="35"/>
      <c r="H17" s="36" t="str">
        <f aca="false">IF(tblList[[#This Row],[or_link]]&lt;&gt;"",HYPERLINK(tblList[[#This Row],[or_link]],tblList[[#This Row],[or_link]]),"")</f>
        <v>https://www.openrunner.com/route-details/15786673</v>
      </c>
      <c r="I17" s="33" t="str">
        <f aca="false">tblList[[#This Row],[Organizator]]</f>
        <v>Π.Ε.Π.Α.</v>
      </c>
      <c r="J17" s="37" t="n">
        <f aca="false">tblList[[#This Row],[or_distance]]</f>
        <v>203</v>
      </c>
      <c r="K17" s="34" t="str">
        <f aca="false">IF(tblFinal[[#This Row],[Go - Maybe]]="ΝΑΙ",VALUE(tblFinal[[#This Row],[Απόσταση]]),"")</f>
        <v/>
      </c>
    </row>
    <row r="18" customFormat="false" ht="14.25" hidden="false" customHeight="false" outlineLevel="0" collapsed="false">
      <c r="A18" s="30" t="str">
        <f aca="false">tblList[[#This Row],[Distance]]</f>
        <v>200</v>
      </c>
      <c r="B18" s="31" t="n">
        <f aca="false">tblList[[#This Row],[Date]]</f>
        <v>45017</v>
      </c>
      <c r="C18" s="32" t="n">
        <f aca="false">WEEKDAY(tblList[[#This Row],[Date]])</f>
        <v>7</v>
      </c>
      <c r="D18" s="33" t="str">
        <f aca="false">tblList[[#This Row],[City]]</f>
        <v>Χίος</v>
      </c>
      <c r="E18" s="33" t="str">
        <f aca="false">tblList[[#This Row],[Title]]</f>
        <v>Cycling for autism</v>
      </c>
      <c r="F18" s="38" t="n">
        <f aca="false">tblList[[#This Row],[Altitude]]</f>
        <v>3950</v>
      </c>
      <c r="G18" s="35"/>
      <c r="H18" s="36" t="str">
        <f aca="false">IF(tblList[[#This Row],[or_link]]&lt;&gt;"",HYPERLINK(tblList[[#This Row],[or_link]],tblList[[#This Row],[or_link]]),"")</f>
        <v>https://www.openrunner.com/route-details/15420067</v>
      </c>
      <c r="I18" s="33" t="str">
        <f aca="false">tblList[[#This Row],[Organizator]]</f>
        <v>Ποδηλάτες Χίου</v>
      </c>
      <c r="J18" s="37" t="n">
        <f aca="false">tblList[[#This Row],[or_distance]]</f>
        <v>204</v>
      </c>
      <c r="K18" s="34" t="str">
        <f aca="false">IF(tblFinal[[#This Row],[Go - Maybe]]="ΝΑΙ",VALUE(tblFinal[[#This Row],[Απόσταση]]),"")</f>
        <v/>
      </c>
    </row>
    <row r="19" customFormat="false" ht="14.25" hidden="false" customHeight="false" outlineLevel="0" collapsed="false">
      <c r="A19" s="30" t="str">
        <f aca="false">tblList[[#This Row],[Distance]]</f>
        <v>400</v>
      </c>
      <c r="B19" s="31" t="n">
        <f aca="false">tblList[[#This Row],[Date]]</f>
        <v>45017</v>
      </c>
      <c r="C19" s="32" t="n">
        <f aca="false">WEEKDAY(tblList[[#This Row],[Date]])</f>
        <v>7</v>
      </c>
      <c r="D19" s="33" t="str">
        <f aca="false">tblList[[#This Row],[City]]</f>
        <v>Νέα Ραιδεστός</v>
      </c>
      <c r="E19" s="33" t="str">
        <f aca="false">tblList[[#This Row],[Title]]</f>
        <v>Ραιδεστιώτικα 400 «Οξυά και Βελανιδιά»</v>
      </c>
      <c r="F19" s="38" t="n">
        <f aca="false">tblList[[#This Row],[Altitude]]</f>
        <v>5200</v>
      </c>
      <c r="G19" s="35"/>
      <c r="H19" s="36" t="str">
        <f aca="false">IF(tblList[[#This Row],[or_link]]&lt;&gt;"",HYPERLINK(tblList[[#This Row],[or_link]],tblList[[#This Row],[or_link]]),"")</f>
        <v>https://www.openrunner.com/route-details/12080607</v>
      </c>
      <c r="I19" s="33" t="str">
        <f aca="false">tblList[[#This Row],[Organizator]]</f>
        <v>Ble Cycling Club</v>
      </c>
      <c r="J19" s="37" t="n">
        <f aca="false">tblList[[#This Row],[or_distance]]</f>
        <v>400</v>
      </c>
      <c r="K19" s="34" t="str">
        <f aca="false">IF(tblFinal[[#This Row],[Go - Maybe]]="ΝΑΙ",VALUE(tblFinal[[#This Row],[Απόσταση]]),"")</f>
        <v/>
      </c>
    </row>
    <row r="20" customFormat="false" ht="14.25" hidden="false" customHeight="false" outlineLevel="0" collapsed="false">
      <c r="A20" s="30" t="n">
        <f aca="false">tblList[[#This Row],[Distance]]</f>
        <v>360</v>
      </c>
      <c r="B20" s="31" t="n">
        <f aca="false">tblList[[#This Row],[Date]]</f>
        <v>45025</v>
      </c>
      <c r="C20" s="32" t="n">
        <f aca="false">WEEKDAY(tblList[[#This Row],[Date]])</f>
        <v>1</v>
      </c>
      <c r="D20" s="33" t="str">
        <f aca="false">tblList[[#This Row],[City]]</f>
        <v>Ναύπλιο</v>
      </c>
      <c r="E20" s="33" t="str">
        <f aca="false">tblList[[#This Row],[Title]]</f>
        <v>Γιώργος Βίδος</v>
      </c>
      <c r="F20" s="38" t="n">
        <f aca="false">tblList[[#This Row],[Altitude]]</f>
        <v>0</v>
      </c>
      <c r="G20" s="35"/>
      <c r="H20" s="36" t="str">
        <f aca="false">IF(tblList[[#This Row],[or_link]]&lt;&gt;"",HYPERLINK(tblList[[#This Row],[or_link]],tblList[[#This Row],[or_link]]),"")</f>
        <v/>
      </c>
      <c r="I20" s="33" t="str">
        <f aca="false">tblList[[#This Row],[Organizator]]</f>
        <v>Ble Cycling Club</v>
      </c>
      <c r="J20" s="37" t="n">
        <f aca="false">tblList[[#This Row],[or_distance]]</f>
        <v>360</v>
      </c>
      <c r="K20" s="34" t="str">
        <f aca="false">IF(tblFinal[[#This Row],[Go - Maybe]]="ΝΑΙ",VALUE(tblFinal[[#This Row],[Απόσταση]]),"")</f>
        <v/>
      </c>
    </row>
    <row r="21" customFormat="false" ht="14.25" hidden="false" customHeight="false" outlineLevel="0" collapsed="false">
      <c r="A21" s="30" t="str">
        <f aca="false">tblList[[#This Row],[Distance]]</f>
        <v>200</v>
      </c>
      <c r="B21" s="31" t="n">
        <f aca="false">tblList[[#This Row],[Date]]</f>
        <v>45038</v>
      </c>
      <c r="C21" s="32" t="n">
        <f aca="false">WEEKDAY(tblList[[#This Row],[Date]])</f>
        <v>7</v>
      </c>
      <c r="D21" s="33" t="str">
        <f aca="false">tblList[[#This Row],[City]]</f>
        <v>Αίγιο</v>
      </c>
      <c r="E21" s="33" t="str">
        <f aca="false">tblList[[#This Row],[Title]]</f>
        <v>Βοστίτσα - Το μπαλκόνι του Κορινθιακού</v>
      </c>
      <c r="F21" s="38" t="n">
        <f aca="false">tblList[[#This Row],[Altitude]]</f>
        <v>3150</v>
      </c>
      <c r="G21" s="35"/>
      <c r="H21" s="36" t="str">
        <f aca="false">IF(tblList[[#This Row],[or_link]]&lt;&gt;"",HYPERLINK(tblList[[#This Row],[or_link]],tblList[[#This Row],[or_link]]),"")</f>
        <v>https://www.openrunner.com/route-details/13637537</v>
      </c>
      <c r="I21" s="33" t="str">
        <f aca="false">tblList[[#This Row],[Organizator]]</f>
        <v>Greek Randonneurs</v>
      </c>
      <c r="J21" s="37" t="n">
        <f aca="false">tblList[[#This Row],[or_distance]]</f>
        <v>201</v>
      </c>
      <c r="K21" s="34" t="str">
        <f aca="false">IF(tblFinal[[#This Row],[Go - Maybe]]="ΝΑΙ",VALUE(tblFinal[[#This Row],[Απόσταση]]),"")</f>
        <v/>
      </c>
    </row>
    <row r="22" customFormat="false" ht="14.25" hidden="false" customHeight="false" outlineLevel="0" collapsed="false">
      <c r="A22" s="30" t="str">
        <f aca="false">tblList[[#This Row],[Distance]]</f>
        <v>200</v>
      </c>
      <c r="B22" s="31" t="n">
        <f aca="false">tblList[[#This Row],[Date]]</f>
        <v>45038</v>
      </c>
      <c r="C22" s="32" t="n">
        <f aca="false">WEEKDAY(tblList[[#This Row],[Date]])</f>
        <v>7</v>
      </c>
      <c r="D22" s="33" t="str">
        <f aca="false">tblList[[#This Row],[City]]</f>
        <v>Χανιά</v>
      </c>
      <c r="E22" s="33" t="str">
        <f aca="false">tblList[[#This Row],[Title]]</f>
        <v>Μπιτσάκης Νικόλαος</v>
      </c>
      <c r="F22" s="38" t="n">
        <f aca="false">tblList[[#This Row],[Altitude]]</f>
        <v>2600</v>
      </c>
      <c r="G22" s="35"/>
      <c r="H22" s="36" t="str">
        <f aca="false">IF(tblList[[#This Row],[or_link]]&lt;&gt;"",HYPERLINK(tblList[[#This Row],[or_link]],tblList[[#This Row],[or_link]]),"")</f>
        <v>https://www.openrunner.com/route-details/15786540</v>
      </c>
      <c r="I22" s="33" t="str">
        <f aca="false">tblList[[#This Row],[Organizator]]</f>
        <v>Μπιτσάκης – Καλαϊτζιδάκη Ο.Ε.</v>
      </c>
      <c r="J22" s="37" t="n">
        <f aca="false">tblList[[#This Row],[or_distance]]</f>
        <v>202</v>
      </c>
      <c r="K22" s="34" t="str">
        <f aca="false">IF(tblFinal[[#This Row],[Go - Maybe]]="ΝΑΙ",VALUE(tblFinal[[#This Row],[Απόσταση]]),"")</f>
        <v/>
      </c>
    </row>
    <row r="23" customFormat="false" ht="14.25" hidden="false" customHeight="false" outlineLevel="0" collapsed="false">
      <c r="A23" s="30" t="str">
        <f aca="false">tblList[[#This Row],[Distance]]</f>
        <v>300</v>
      </c>
      <c r="B23" s="31" t="n">
        <f aca="false">tblList[[#This Row],[Date]]</f>
        <v>45038</v>
      </c>
      <c r="C23" s="32" t="n">
        <f aca="false">WEEKDAY(tblList[[#This Row],[Date]])</f>
        <v>7</v>
      </c>
      <c r="D23" s="33" t="str">
        <f aca="false">tblList[[#This Row],[City]]</f>
        <v>Γουδί</v>
      </c>
      <c r="E23" s="33" t="str">
        <f aca="false">tblList[[#This Row],[Title]]</f>
        <v>ΓΟΥΔΙ 1922</v>
      </c>
      <c r="F23" s="38" t="n">
        <f aca="false">tblList[[#This Row],[Altitude]]</f>
        <v>3755</v>
      </c>
      <c r="G23" s="35"/>
      <c r="H23" s="36" t="str">
        <f aca="false">IF(tblList[[#This Row],[or_link]]&lt;&gt;"",HYPERLINK(tblList[[#This Row],[or_link]],tblList[[#This Row],[or_link]]),"")</f>
        <v>https://www.openrunner.com/route-details/13628877</v>
      </c>
      <c r="I23" s="33" t="str">
        <f aca="false">tblList[[#This Row],[Organizator]]</f>
        <v>Aphrodite Lingerie</v>
      </c>
      <c r="J23" s="37" t="n">
        <f aca="false">tblList[[#This Row],[or_distance]]</f>
        <v>299</v>
      </c>
      <c r="K23" s="34" t="str">
        <f aca="false">IF(tblFinal[[#This Row],[Go - Maybe]]="ΝΑΙ",VALUE(tblFinal[[#This Row],[Απόσταση]]),"")</f>
        <v/>
      </c>
    </row>
    <row r="24" customFormat="false" ht="14.25" hidden="false" customHeight="false" outlineLevel="0" collapsed="false">
      <c r="A24" s="30" t="str">
        <f aca="false">tblList[[#This Row],[Distance]]</f>
        <v>200</v>
      </c>
      <c r="B24" s="31" t="n">
        <f aca="false">tblList[[#This Row],[Date]]</f>
        <v>45045</v>
      </c>
      <c r="C24" s="32" t="n">
        <f aca="false">WEEKDAY(tblList[[#This Row],[Date]])</f>
        <v>7</v>
      </c>
      <c r="D24" s="33" t="str">
        <f aca="false">tblList[[#This Row],[City]]</f>
        <v>Αγρίνιο</v>
      </c>
      <c r="E24" s="33" t="str">
        <f aca="false">tblList[[#This Row],[Title]]</f>
        <v>Στον Ρου του Αχελώου! - 2023</v>
      </c>
      <c r="F24" s="38" t="n">
        <f aca="false">tblList[[#This Row],[Altitude]]</f>
        <v>3100</v>
      </c>
      <c r="G24" s="35"/>
      <c r="H24" s="36" t="str">
        <f aca="false">IF(tblList[[#This Row],[or_link]]&lt;&gt;"",HYPERLINK(tblList[[#This Row],[or_link]],tblList[[#This Row],[or_link]]),"")</f>
        <v>https://www.openrunner.com/route-details/15555089</v>
      </c>
      <c r="I24" s="33" t="str">
        <f aca="false">tblList[[#This Row],[Organizator]]</f>
        <v>Σ.Ε.Α.Δ.Ω.Σ. Αιτωλοακαρνανίας</v>
      </c>
      <c r="J24" s="37" t="n">
        <f aca="false">tblList[[#This Row],[or_distance]]</f>
        <v>210</v>
      </c>
      <c r="K24" s="34" t="str">
        <f aca="false">IF(tblFinal[[#This Row],[Go - Maybe]]="ΝΑΙ",VALUE(tblFinal[[#This Row],[Απόσταση]]),"")</f>
        <v/>
      </c>
    </row>
    <row r="25" customFormat="false" ht="14.25" hidden="false" customHeight="false" outlineLevel="0" collapsed="false">
      <c r="A25" s="30" t="str">
        <f aca="false">tblList[[#This Row],[Distance]]</f>
        <v>400</v>
      </c>
      <c r="B25" s="31" t="n">
        <f aca="false">tblList[[#This Row],[Date]]</f>
        <v>45045</v>
      </c>
      <c r="C25" s="32" t="n">
        <f aca="false">WEEKDAY(tblList[[#This Row],[Date]])</f>
        <v>7</v>
      </c>
      <c r="D25" s="33" t="str">
        <f aca="false">tblList[[#This Row],[City]]</f>
        <v>Ελευσίνα</v>
      </c>
      <c r="E25" s="33" t="str">
        <f aca="false">tblList[[#This Row],[Title]]</f>
        <v>Λεωνίδιο</v>
      </c>
      <c r="F25" s="38" t="n">
        <f aca="false">tblList[[#This Row],[Altitude]]</f>
        <v>3200</v>
      </c>
      <c r="G25" s="35"/>
      <c r="H25" s="36" t="str">
        <f aca="false">IF(tblList[[#This Row],[or_link]]&lt;&gt;"",HYPERLINK(tblList[[#This Row],[or_link]],tblList[[#This Row],[or_link]]),"")</f>
        <v>https://www.openrunner.com/route-details/5257756</v>
      </c>
      <c r="I25" s="33" t="str">
        <f aca="false">tblList[[#This Row],[Organizator]]</f>
        <v>Ble Cycling Club</v>
      </c>
      <c r="J25" s="37" t="n">
        <f aca="false">tblList[[#This Row],[or_distance]]</f>
        <v>404</v>
      </c>
      <c r="K25" s="34" t="str">
        <f aca="false">IF(tblFinal[[#This Row],[Go - Maybe]]="ΝΑΙ",VALUE(tblFinal[[#This Row],[Απόσταση]]),"")</f>
        <v/>
      </c>
    </row>
    <row r="26" customFormat="false" ht="14.25" hidden="false" customHeight="false" outlineLevel="0" collapsed="false">
      <c r="A26" s="30" t="str">
        <f aca="false">tblList[[#This Row],[Distance]]</f>
        <v>200</v>
      </c>
      <c r="B26" s="31" t="n">
        <f aca="false">tblList[[#This Row],[Date]]</f>
        <v>45052</v>
      </c>
      <c r="C26" s="32" t="n">
        <f aca="false">WEEKDAY(tblList[[#This Row],[Date]])</f>
        <v>7</v>
      </c>
      <c r="D26" s="33" t="str">
        <f aca="false">tblList[[#This Row],[City]]</f>
        <v>Κομοτηνή</v>
      </c>
      <c r="E26" s="33" t="str">
        <f aca="false">tblList[[#This Row],[Title]]</f>
        <v>Brevet Ελευθέρια Θράκης. «ΔΥΟ ΚΡΑΤΗ ΜΙΑ ΟΡΟΣΕΙΡΑ, Η ΡΟΔΟΠΗ ΜΑΣ»</v>
      </c>
      <c r="F26" s="38" t="n">
        <f aca="false">tblList[[#This Row],[Altitude]]</f>
        <v>2550</v>
      </c>
      <c r="G26" s="35"/>
      <c r="H26" s="36" t="str">
        <f aca="false">IF(tblList[[#This Row],[or_link]]&lt;&gt;"",HYPERLINK(tblList[[#This Row],[or_link]],tblList[[#This Row],[or_link]]),"")</f>
        <v>https://www.openrunner.com/route-details/15537578</v>
      </c>
      <c r="I26" s="33" t="str">
        <f aca="false">tblList[[#This Row],[Organizator]]</f>
        <v>Δημοτικό Αθλητικό Κέντρο Κομοτηνής</v>
      </c>
      <c r="J26" s="37" t="n">
        <f aca="false">tblList[[#This Row],[or_distance]]</f>
        <v>203</v>
      </c>
      <c r="K26" s="34" t="str">
        <f aca="false">IF(tblFinal[[#This Row],[Go - Maybe]]="ΝΑΙ",VALUE(tblFinal[[#This Row],[Απόσταση]]),"")</f>
        <v/>
      </c>
    </row>
    <row r="27" customFormat="false" ht="14.25" hidden="false" customHeight="false" outlineLevel="0" collapsed="false">
      <c r="A27" s="30" t="str">
        <f aca="false">tblList[[#This Row],[Distance]]</f>
        <v>200</v>
      </c>
      <c r="B27" s="31" t="n">
        <f aca="false">tblList[[#This Row],[Date]]</f>
        <v>45052</v>
      </c>
      <c r="C27" s="32" t="n">
        <f aca="false">WEEKDAY(tblList[[#This Row],[Date]])</f>
        <v>7</v>
      </c>
      <c r="D27" s="33" t="str">
        <f aca="false">tblList[[#This Row],[City]]</f>
        <v>Κούκος Πιερίας</v>
      </c>
      <c r="E27" s="33" t="str">
        <f aca="false">tblList[[#This Row],[Title]]</f>
        <v>ΚΟΥΚΟΣ 6</v>
      </c>
      <c r="F27" s="38" t="n">
        <f aca="false">tblList[[#This Row],[Altitude]]</f>
        <v>2750</v>
      </c>
      <c r="G27" s="35"/>
      <c r="H27" s="36" t="str">
        <f aca="false">IF(tblList[[#This Row],[or_link]]&lt;&gt;"",HYPERLINK(tblList[[#This Row],[or_link]],tblList[[#This Row],[or_link]]),"")</f>
        <v>https://www.openrunner.com/route-details/15440361</v>
      </c>
      <c r="I27" s="33" t="str">
        <f aca="false">tblList[[#This Row],[Organizator]]</f>
        <v>Aphrodite Lingerie</v>
      </c>
      <c r="J27" s="37" t="n">
        <f aca="false">tblList[[#This Row],[or_distance]]</f>
        <v>200</v>
      </c>
      <c r="K27" s="34" t="str">
        <f aca="false">IF(tblFinal[[#This Row],[Go - Maybe]]="ΝΑΙ",VALUE(tblFinal[[#This Row],[Απόσταση]]),"")</f>
        <v/>
      </c>
    </row>
    <row r="28" customFormat="false" ht="14.25" hidden="false" customHeight="false" outlineLevel="0" collapsed="false">
      <c r="A28" s="30" t="str">
        <f aca="false">tblList[[#This Row],[Distance]]</f>
        <v>600</v>
      </c>
      <c r="B28" s="31" t="n">
        <f aca="false">tblList[[#This Row],[Date]]</f>
        <v>45052</v>
      </c>
      <c r="C28" s="32" t="n">
        <f aca="false">WEEKDAY(tblList[[#This Row],[Date]])</f>
        <v>7</v>
      </c>
      <c r="D28" s="33" t="str">
        <f aca="false">tblList[[#This Row],[City]]</f>
        <v>Νυδρί Λευκάδας</v>
      </c>
      <c r="E28" s="33" t="str">
        <f aca="false">tblList[[#This Row],[Title]]</f>
        <v>…Νυδρί Λευκάδας – Κόρινθος… το 600άρι της Δυτικής Ελλάδας</v>
      </c>
      <c r="F28" s="38" t="n">
        <f aca="false">tblList[[#This Row],[Altitude]]</f>
        <v>4850</v>
      </c>
      <c r="G28" s="35"/>
      <c r="H28" s="36" t="str">
        <f aca="false">IF(tblList[[#This Row],[or_link]]&lt;&gt;"",HYPERLINK(tblList[[#This Row],[or_link]],tblList[[#This Row],[or_link]]),"")</f>
        <v>https://www.openrunner.com/route-details/13720875</v>
      </c>
      <c r="I28" s="33" t="str">
        <f aca="false">tblList[[#This Row],[Organizator]]</f>
        <v>Γ.Σ. Λευκάδας</v>
      </c>
      <c r="J28" s="37" t="n">
        <f aca="false">tblList[[#This Row],[or_distance]]</f>
        <v>604</v>
      </c>
      <c r="K28" s="34" t="str">
        <f aca="false">IF(tblFinal[[#This Row],[Go - Maybe]]="ΝΑΙ",VALUE(tblFinal[[#This Row],[Απόσταση]]),"")</f>
        <v/>
      </c>
    </row>
    <row r="29" customFormat="false" ht="14.25" hidden="false" customHeight="false" outlineLevel="0" collapsed="false">
      <c r="A29" s="30" t="str">
        <f aca="false">tblList[[#This Row],[Distance]]</f>
        <v>600</v>
      </c>
      <c r="B29" s="31" t="n">
        <f aca="false">tblList[[#This Row],[Date]]</f>
        <v>45052</v>
      </c>
      <c r="C29" s="32" t="n">
        <f aca="false">WEEKDAY(tblList[[#This Row],[Date]])</f>
        <v>7</v>
      </c>
      <c r="D29" s="33" t="str">
        <f aca="false">tblList[[#This Row],[City]]</f>
        <v>Ελευσίνα</v>
      </c>
      <c r="E29" s="33" t="str">
        <f aca="false">tblList[[#This Row],[Title]]</f>
        <v>Μονεμβασιά «Extra»</v>
      </c>
      <c r="F29" s="38" t="n">
        <f aca="false">tblList[[#This Row],[Altitude]]</f>
        <v>7200</v>
      </c>
      <c r="G29" s="35"/>
      <c r="H29" s="36" t="str">
        <f aca="false">IF(tblList[[#This Row],[or_link]]&lt;&gt;"",HYPERLINK(tblList[[#This Row],[or_link]],tblList[[#This Row],[or_link]]),"")</f>
        <v>https://www.openrunner.com/route-details/15543225</v>
      </c>
      <c r="I29" s="33" t="str">
        <f aca="false">tblList[[#This Row],[Organizator]]</f>
        <v>Greek Randonneurs</v>
      </c>
      <c r="J29" s="37" t="n">
        <f aca="false">tblList[[#This Row],[or_distance]]</f>
        <v>620</v>
      </c>
      <c r="K29" s="34" t="str">
        <f aca="false">IF(tblFinal[[#This Row],[Go - Maybe]]="ΝΑΙ",VALUE(tblFinal[[#This Row],[Απόσταση]]),"")</f>
        <v/>
      </c>
    </row>
    <row r="30" customFormat="false" ht="14.25" hidden="false" customHeight="false" outlineLevel="0" collapsed="false">
      <c r="A30" s="30" t="str">
        <f aca="false">tblList[[#This Row],[Distance]]</f>
        <v>600</v>
      </c>
      <c r="B30" s="31" t="n">
        <f aca="false">tblList[[#This Row],[Date]]</f>
        <v>45052</v>
      </c>
      <c r="C30" s="32" t="n">
        <f aca="false">WEEKDAY(tblList[[#This Row],[Date]])</f>
        <v>7</v>
      </c>
      <c r="D30" s="33" t="str">
        <f aca="false">tblList[[#This Row],[City]]</f>
        <v>Ελευσίνα</v>
      </c>
      <c r="E30" s="33" t="str">
        <f aca="false">tblList[[#This Row],[Title]]</f>
        <v>Μονεμβασιά</v>
      </c>
      <c r="F30" s="38" t="n">
        <f aca="false">tblList[[#This Row],[Altitude]]</f>
        <v>6000</v>
      </c>
      <c r="G30" s="35"/>
      <c r="H30" s="36" t="str">
        <f aca="false">IF(tblList[[#This Row],[or_link]]&lt;&gt;"",HYPERLINK(tblList[[#This Row],[or_link]],tblList[[#This Row],[or_link]]),"")</f>
        <v>https://www.openrunner.com/route-details/15543323</v>
      </c>
      <c r="I30" s="33" t="str">
        <f aca="false">tblList[[#This Row],[Organizator]]</f>
        <v>Greek Randonneurs</v>
      </c>
      <c r="J30" s="37" t="n">
        <f aca="false">tblList[[#This Row],[or_distance]]</f>
        <v>601</v>
      </c>
      <c r="K30" s="34" t="str">
        <f aca="false">IF(tblFinal[[#This Row],[Go - Maybe]]="ΝΑΙ",VALUE(tblFinal[[#This Row],[Απόσταση]]),"")</f>
        <v/>
      </c>
    </row>
    <row r="31" customFormat="false" ht="14.25" hidden="false" customHeight="false" outlineLevel="0" collapsed="false">
      <c r="A31" s="30" t="str">
        <f aca="false">tblList[[#This Row],[Distance]]</f>
        <v>600</v>
      </c>
      <c r="B31" s="31" t="n">
        <f aca="false">tblList[[#This Row],[Date]]</f>
        <v>45052</v>
      </c>
      <c r="C31" s="32" t="n">
        <f aca="false">WEEKDAY(tblList[[#This Row],[Date]])</f>
        <v>7</v>
      </c>
      <c r="D31" s="33" t="str">
        <f aca="false">tblList[[#This Row],[City]]</f>
        <v>Νέα Ραιδεστός</v>
      </c>
      <c r="E31" s="33" t="str">
        <f aca="false">tblList[[#This Row],[Title]]</f>
        <v>Ραιδεστιώτικα 600 «Σαν τη Χαλκιδική δεν έχει…»</v>
      </c>
      <c r="F31" s="38" t="n">
        <f aca="false">tblList[[#This Row],[Altitude]]</f>
        <v>8150</v>
      </c>
      <c r="G31" s="35"/>
      <c r="H31" s="36" t="str">
        <f aca="false">IF(tblList[[#This Row],[or_link]]&lt;&gt;"",HYPERLINK(tblList[[#This Row],[or_link]],tblList[[#This Row],[or_link]]),"")</f>
        <v>https://www.openrunner.com/route-details/12080164</v>
      </c>
      <c r="I31" s="33" t="str">
        <f aca="false">tblList[[#This Row],[Organizator]]</f>
        <v>Ble Cycling Club</v>
      </c>
      <c r="J31" s="37" t="n">
        <f aca="false">tblList[[#This Row],[or_distance]]</f>
        <v>600</v>
      </c>
      <c r="K31" s="34" t="str">
        <f aca="false">IF(tblFinal[[#This Row],[Go - Maybe]]="ΝΑΙ",VALUE(tblFinal[[#This Row],[Απόσταση]]),"")</f>
        <v/>
      </c>
    </row>
    <row r="32" customFormat="false" ht="14.25" hidden="false" customHeight="false" outlineLevel="0" collapsed="false">
      <c r="A32" s="30" t="str">
        <f aca="false">tblList[[#This Row],[Distance]]</f>
        <v>600</v>
      </c>
      <c r="B32" s="31" t="n">
        <f aca="false">tblList[[#This Row],[Date]]</f>
        <v>45058</v>
      </c>
      <c r="C32" s="32" t="n">
        <f aca="false">WEEKDAY(tblList[[#This Row],[Date]])</f>
        <v>6</v>
      </c>
      <c r="D32" s="33" t="str">
        <f aca="false">tblList[[#This Row],[City]]</f>
        <v>Ελευσίνα</v>
      </c>
      <c r="E32" s="33" t="str">
        <f aca="false">tblList[[#This Row],[Title]]</f>
        <v>Classic Series SR ΠΥΡΓΟΣ</v>
      </c>
      <c r="F32" s="38" t="n">
        <f aca="false">tblList[[#This Row],[Altitude]]</f>
        <v>2300</v>
      </c>
      <c r="G32" s="35"/>
      <c r="H32" s="36" t="str">
        <f aca="false">IF(tblList[[#This Row],[or_link]]&lt;&gt;"",HYPERLINK(tblList[[#This Row],[or_link]],tblList[[#This Row],[or_link]]),"")</f>
        <v>https://www.openrunner.com/route-details/9797948</v>
      </c>
      <c r="I32" s="33" t="str">
        <f aca="false">tblList[[#This Row],[Organizator]]</f>
        <v>Π.Ε.Π.Α.</v>
      </c>
      <c r="J32" s="37" t="n">
        <f aca="false">tblList[[#This Row],[or_distance]]</f>
        <v>602</v>
      </c>
      <c r="K32" s="34" t="str">
        <f aca="false">IF(tblFinal[[#This Row],[Go - Maybe]]="ΝΑΙ",VALUE(tblFinal[[#This Row],[Απόσταση]]),"")</f>
        <v/>
      </c>
    </row>
    <row r="33" customFormat="false" ht="14.25" hidden="false" customHeight="false" outlineLevel="0" collapsed="false">
      <c r="A33" s="30" t="str">
        <f aca="false">tblList[[#This Row],[Distance]]</f>
        <v>200</v>
      </c>
      <c r="B33" s="31" t="n">
        <f aca="false">tblList[[#This Row],[Date]]</f>
        <v>45059</v>
      </c>
      <c r="C33" s="32" t="n">
        <f aca="false">WEEKDAY(tblList[[#This Row],[Date]])</f>
        <v>7</v>
      </c>
      <c r="D33" s="33" t="str">
        <f aca="false">tblList[[#This Row],[City]]</f>
        <v>Καρδίτσα</v>
      </c>
      <c r="E33" s="33" t="str">
        <f aca="false">tblList[[#This Row],[Title]]</f>
        <v>Brevet 2 Λιμνών</v>
      </c>
      <c r="F33" s="38" t="n">
        <f aca="false">tblList[[#This Row],[Altitude]]</f>
        <v>2450</v>
      </c>
      <c r="G33" s="35"/>
      <c r="H33" s="36" t="str">
        <f aca="false">IF(tblList[[#This Row],[or_link]]&lt;&gt;"",HYPERLINK(tblList[[#This Row],[or_link]],tblList[[#This Row],[or_link]]),"")</f>
        <v>https://www.openrunner.com/route-details/6694931</v>
      </c>
      <c r="I33" s="33" t="str">
        <f aca="false">tblList[[#This Row],[Organizator]]</f>
        <v>Π.Ο. Καρδίτσας</v>
      </c>
      <c r="J33" s="37" t="n">
        <f aca="false">tblList[[#This Row],[or_distance]]</f>
        <v>198</v>
      </c>
      <c r="K33" s="34" t="str">
        <f aca="false">IF(tblFinal[[#This Row],[Go - Maybe]]="ΝΑΙ",VALUE(tblFinal[[#This Row],[Απόσταση]]),"")</f>
        <v/>
      </c>
    </row>
    <row r="34" customFormat="false" ht="14.25" hidden="false" customHeight="false" outlineLevel="0" collapsed="false">
      <c r="A34" s="30" t="str">
        <f aca="false">tblList[[#This Row],[Distance]]</f>
        <v>200</v>
      </c>
      <c r="B34" s="31" t="n">
        <f aca="false">tblList[[#This Row],[Date]]</f>
        <v>45059</v>
      </c>
      <c r="C34" s="32" t="n">
        <f aca="false">WEEKDAY(tblList[[#This Row],[Date]])</f>
        <v>7</v>
      </c>
      <c r="D34" s="33" t="str">
        <f aca="false">tblList[[#This Row],[City]]</f>
        <v>Θέρμο</v>
      </c>
      <c r="E34" s="33" t="str">
        <f aca="false">tblList[[#This Row],[Title]]</f>
        <v>Απαν Κατ Στα Βνα</v>
      </c>
      <c r="F34" s="38" t="n">
        <f aca="false">tblList[[#This Row],[Altitude]]</f>
        <v>4600</v>
      </c>
      <c r="G34" s="35"/>
      <c r="H34" s="36" t="str">
        <f aca="false">IF(tblList[[#This Row],[or_link]]&lt;&gt;"",HYPERLINK(tblList[[#This Row],[or_link]],tblList[[#This Row],[or_link]]),"")</f>
        <v>https://www.openrunner.com/route-details/15578730</v>
      </c>
      <c r="I34" s="33" t="str">
        <f aca="false">tblList[[#This Row],[Organizator]]</f>
        <v>Λε.Μ.Α. Θέρμου</v>
      </c>
      <c r="J34" s="37" t="n">
        <f aca="false">tblList[[#This Row],[or_distance]]</f>
        <v>199</v>
      </c>
      <c r="K34" s="34" t="str">
        <f aca="false">IF(tblFinal[[#This Row],[Go - Maybe]]="ΝΑΙ",VALUE(tblFinal[[#This Row],[Απόσταση]]),"")</f>
        <v/>
      </c>
    </row>
    <row r="35" customFormat="false" ht="14.25" hidden="false" customHeight="false" outlineLevel="0" collapsed="false">
      <c r="A35" s="30" t="str">
        <f aca="false">tblList[[#This Row],[Distance]]</f>
        <v>200</v>
      </c>
      <c r="B35" s="31" t="n">
        <f aca="false">tblList[[#This Row],[Date]]</f>
        <v>45059</v>
      </c>
      <c r="C35" s="32" t="n">
        <f aca="false">WEEKDAY(tblList[[#This Row],[Date]])</f>
        <v>7</v>
      </c>
      <c r="D35" s="33" t="str">
        <f aca="false">tblList[[#This Row],[City]]</f>
        <v>Σάμος</v>
      </c>
      <c r="E35" s="33" t="str">
        <f aca="false">tblList[[#This Row],[Title]]</f>
        <v>Η κούπα του Πυθαγόρα</v>
      </c>
      <c r="F35" s="38" t="n">
        <f aca="false">tblList[[#This Row],[Altitude]]</f>
        <v>3500</v>
      </c>
      <c r="G35" s="35"/>
      <c r="H35" s="36" t="str">
        <f aca="false">IF(tblList[[#This Row],[or_link]]&lt;&gt;"",HYPERLINK(tblList[[#This Row],[or_link]],tblList[[#This Row],[or_link]]),"")</f>
        <v>https://www.openrunner.com/route-details/15585488</v>
      </c>
      <c r="I35" s="33" t="str">
        <f aca="false">tblList[[#This Row],[Organizator]]</f>
        <v>Ποδηλατική Λέσχη Σάμου</v>
      </c>
      <c r="J35" s="37" t="n">
        <f aca="false">tblList[[#This Row],[or_distance]]</f>
        <v>201</v>
      </c>
      <c r="K35" s="34" t="str">
        <f aca="false">IF(tblFinal[[#This Row],[Go - Maybe]]="ΝΑΙ",VALUE(tblFinal[[#This Row],[Απόσταση]]),"")</f>
        <v/>
      </c>
    </row>
    <row r="36" customFormat="false" ht="14.25" hidden="false" customHeight="false" outlineLevel="0" collapsed="false">
      <c r="A36" s="30" t="str">
        <f aca="false">tblList[[#This Row],[Distance]]</f>
        <v>200</v>
      </c>
      <c r="B36" s="31" t="n">
        <f aca="false">tblList[[#This Row],[Date]]</f>
        <v>45066</v>
      </c>
      <c r="C36" s="32" t="n">
        <f aca="false">WEEKDAY(tblList[[#This Row],[Date]])</f>
        <v>7</v>
      </c>
      <c r="D36" s="33" t="str">
        <f aca="false">tblList[[#This Row],[City]]</f>
        <v>Πτολεμαΐδα</v>
      </c>
      <c r="E36" s="33" t="str">
        <f aca="false">tblList[[#This Row],[Title]]</f>
        <v>Στα χνάρια της αρκούδας</v>
      </c>
      <c r="F36" s="38" t="n">
        <f aca="false">tblList[[#This Row],[Altitude]]</f>
        <v>3450</v>
      </c>
      <c r="G36" s="35"/>
      <c r="H36" s="36" t="str">
        <f aca="false">IF(tblList[[#This Row],[or_link]]&lt;&gt;"",HYPERLINK(tblList[[#This Row],[or_link]],tblList[[#This Row],[or_link]]),"")</f>
        <v>https://www.openrunner.com/route-details/15555229</v>
      </c>
      <c r="I36" s="33" t="str">
        <f aca="false">tblList[[#This Row],[Organizator]]</f>
        <v>Ble Cycling Club</v>
      </c>
      <c r="J36" s="37" t="n">
        <f aca="false">tblList[[#This Row],[or_distance]]</f>
        <v>208</v>
      </c>
      <c r="K36" s="34" t="str">
        <f aca="false">IF(tblFinal[[#This Row],[Go - Maybe]]="ΝΑΙ",VALUE(tblFinal[[#This Row],[Απόσταση]]),"")</f>
        <v/>
      </c>
    </row>
    <row r="37" customFormat="false" ht="14.25" hidden="false" customHeight="false" outlineLevel="0" collapsed="false">
      <c r="A37" s="30" t="str">
        <f aca="false">tblList[[#This Row],[Distance]]</f>
        <v>300</v>
      </c>
      <c r="B37" s="31" t="n">
        <f aca="false">tblList[[#This Row],[Date]]</f>
        <v>45066</v>
      </c>
      <c r="C37" s="32" t="n">
        <f aca="false">WEEKDAY(tblList[[#This Row],[Date]])</f>
        <v>7</v>
      </c>
      <c r="D37" s="33" t="str">
        <f aca="false">tblList[[#This Row],[City]]</f>
        <v>Χανιά</v>
      </c>
      <c r="E37" s="33" t="str">
        <f aca="false">tblList[[#This Row],[Title]]</f>
        <v>Ποδηλατώντας 3 νομούς στην Κρήτη</v>
      </c>
      <c r="F37" s="38" t="n">
        <f aca="false">tblList[[#This Row],[Altitude]]</f>
        <v>0</v>
      </c>
      <c r="G37" s="35"/>
      <c r="H37" s="36" t="str">
        <f aca="false">IF(tblList[[#This Row],[or_link]]&lt;&gt;"",HYPERLINK(tblList[[#This Row],[or_link]],tblList[[#This Row],[or_link]]),"")</f>
        <v/>
      </c>
      <c r="I37" s="33" t="str">
        <f aca="false">tblList[[#This Row],[Organizator]]</f>
        <v>Sports Tours Hellas</v>
      </c>
      <c r="J37" s="37" t="n">
        <f aca="false">tblList[[#This Row],[or_distance]]</f>
        <v>0</v>
      </c>
      <c r="K37" s="34" t="str">
        <f aca="false">IF(tblFinal[[#This Row],[Go - Maybe]]="ΝΑΙ",VALUE(tblFinal[[#This Row],[Απόσταση]]),"")</f>
        <v/>
      </c>
    </row>
    <row r="38" customFormat="false" ht="14.25" hidden="false" customHeight="false" outlineLevel="0" collapsed="false">
      <c r="A38" s="30" t="str">
        <f aca="false">tblList[[#This Row],[Distance]]</f>
        <v>600</v>
      </c>
      <c r="B38" s="31" t="n">
        <f aca="false">tblList[[#This Row],[Date]]</f>
        <v>45066</v>
      </c>
      <c r="C38" s="32" t="n">
        <f aca="false">WEEKDAY(tblList[[#This Row],[Date]])</f>
        <v>7</v>
      </c>
      <c r="D38" s="33" t="str">
        <f aca="false">tblList[[#This Row],[City]]</f>
        <v>Γουδί</v>
      </c>
      <c r="E38" s="33" t="str">
        <f aca="false">tblList[[#This Row],[Title]]</f>
        <v>ΓΟΥΔΙ 600</v>
      </c>
      <c r="F38" s="38" t="n">
        <f aca="false">tblList[[#This Row],[Altitude]]</f>
        <v>5400</v>
      </c>
      <c r="G38" s="35"/>
      <c r="H38" s="36" t="str">
        <f aca="false">IF(tblList[[#This Row],[or_link]]&lt;&gt;"",HYPERLINK(tblList[[#This Row],[or_link]],tblList[[#This Row],[or_link]]),"")</f>
        <v>https://www.openrunner.com/route-details/15749182</v>
      </c>
      <c r="I38" s="33" t="str">
        <f aca="false">tblList[[#This Row],[Organizator]]</f>
        <v>Aphrodite Lingerie</v>
      </c>
      <c r="J38" s="37" t="n">
        <f aca="false">tblList[[#This Row],[or_distance]]</f>
        <v>625</v>
      </c>
      <c r="K38" s="34" t="str">
        <f aca="false">IF(tblFinal[[#This Row],[Go - Maybe]]="ΝΑΙ",VALUE(tblFinal[[#This Row],[Απόσταση]]),"")</f>
        <v/>
      </c>
    </row>
    <row r="39" customFormat="false" ht="14.25" hidden="false" customHeight="false" outlineLevel="0" collapsed="false">
      <c r="A39" s="30" t="str">
        <f aca="false">tblList[[#This Row],[Distance]]</f>
        <v>200</v>
      </c>
      <c r="B39" s="31" t="n">
        <f aca="false">tblList[[#This Row],[Date]]</f>
        <v>45073</v>
      </c>
      <c r="C39" s="32" t="n">
        <f aca="false">WEEKDAY(tblList[[#This Row],[Date]])</f>
        <v>7</v>
      </c>
      <c r="D39" s="33" t="str">
        <f aca="false">tblList[[#This Row],[City]]</f>
        <v>Μυτιλήνη</v>
      </c>
      <c r="E39" s="33" t="str">
        <f aca="false">tblList[[#This Row],[Title]]</f>
        <v>Lesvos Brevet 200 km, Ελιά και Πεύκο</v>
      </c>
      <c r="F39" s="38" t="n">
        <f aca="false">tblList[[#This Row],[Altitude]]</f>
        <v>3450</v>
      </c>
      <c r="G39" s="35"/>
      <c r="H39" s="36" t="str">
        <f aca="false">IF(tblList[[#This Row],[or_link]]&lt;&gt;"",HYPERLINK(tblList[[#This Row],[or_link]],tblList[[#This Row],[or_link]]),"")</f>
        <v>https://www.openrunner.com/route-details/13425316</v>
      </c>
      <c r="I39" s="33" t="str">
        <f aca="false">tblList[[#This Row],[Organizator]]</f>
        <v>Π.Σ. Λέσβου</v>
      </c>
      <c r="J39" s="37" t="n">
        <f aca="false">tblList[[#This Row],[or_distance]]</f>
        <v>218</v>
      </c>
      <c r="K39" s="34" t="str">
        <f aca="false">IF(tblFinal[[#This Row],[Go - Maybe]]="ΝΑΙ",VALUE(tblFinal[[#This Row],[Απόσταση]]),"")</f>
        <v/>
      </c>
    </row>
    <row r="40" customFormat="false" ht="14.25" hidden="false" customHeight="false" outlineLevel="0" collapsed="false">
      <c r="A40" s="30" t="str">
        <f aca="false">tblList[[#This Row],[Distance]]</f>
        <v>300</v>
      </c>
      <c r="B40" s="31" t="n">
        <f aca="false">tblList[[#This Row],[Date]]</f>
        <v>45073</v>
      </c>
      <c r="C40" s="32" t="n">
        <f aca="false">WEEKDAY(tblList[[#This Row],[Date]])</f>
        <v>7</v>
      </c>
      <c r="D40" s="33" t="str">
        <f aca="false">tblList[[#This Row],[City]]</f>
        <v>Θεσσαλονίκη</v>
      </c>
      <c r="E40" s="33" t="str">
        <f aca="false">tblList[[#This Row],[Title]]</f>
        <v>Στην σκιά του Μπέλλες</v>
      </c>
      <c r="F40" s="38" t="n">
        <f aca="false">tblList[[#This Row],[Altitude]]</f>
        <v>3593</v>
      </c>
      <c r="G40" s="35"/>
      <c r="H40" s="36" t="str">
        <f aca="false">IF(tblList[[#This Row],[or_link]]&lt;&gt;"",HYPERLINK(tblList[[#This Row],[or_link]],tblList[[#This Row],[or_link]]),"")</f>
        <v>https://www.openrunner.com/route-details/15472557</v>
      </c>
      <c r="I40" s="33" t="str">
        <f aca="false">tblList[[#This Row],[Organizator]]</f>
        <v>Π.Α.Σ. Θεσσαλονίκης</v>
      </c>
      <c r="J40" s="37" t="n">
        <f aca="false">tblList[[#This Row],[or_distance]]</f>
        <v>295</v>
      </c>
      <c r="K40" s="34" t="str">
        <f aca="false">IF(tblFinal[[#This Row],[Go - Maybe]]="ΝΑΙ",VALUE(tblFinal[[#This Row],[Απόσταση]]),"")</f>
        <v/>
      </c>
    </row>
    <row r="41" customFormat="false" ht="14.25" hidden="false" customHeight="false" outlineLevel="0" collapsed="false">
      <c r="A41" s="30" t="str">
        <f aca="false">tblList[[#This Row],[Distance]]</f>
        <v>200</v>
      </c>
      <c r="B41" s="31" t="n">
        <f aca="false">tblList[[#This Row],[Date]]</f>
        <v>45074</v>
      </c>
      <c r="C41" s="32" t="n">
        <f aca="false">WEEKDAY(tblList[[#This Row],[Date]])</f>
        <v>1</v>
      </c>
      <c r="D41" s="33" t="str">
        <f aca="false">tblList[[#This Row],[City]]</f>
        <v>Μεσολόγγι</v>
      </c>
      <c r="E41" s="33" t="str">
        <f aca="false">tblList[[#This Row],[Title]]</f>
        <v>4ο Brevet  Ι.Π.Μεσολογγίου</v>
      </c>
      <c r="F41" s="38" t="n">
        <f aca="false">tblList[[#This Row],[Altitude]]</f>
        <v>1860</v>
      </c>
      <c r="G41" s="35"/>
      <c r="H41" s="36" t="str">
        <f aca="false">IF(tblList[[#This Row],[or_link]]&lt;&gt;"",HYPERLINK(tblList[[#This Row],[or_link]],tblList[[#This Row],[or_link]]),"")</f>
        <v>https://www.openrunner.com/route-details/9120147</v>
      </c>
      <c r="I41" s="33" t="str">
        <f aca="false">tblList[[#This Row],[Organizator]]</f>
        <v>Σ.Φ.Π.Ι.Π. Μεσολογγίου</v>
      </c>
      <c r="J41" s="37" t="n">
        <f aca="false">tblList[[#This Row],[or_distance]]</f>
        <v>198</v>
      </c>
      <c r="K41" s="34" t="str">
        <f aca="false">IF(tblFinal[[#This Row],[Go - Maybe]]="ΝΑΙ",VALUE(tblFinal[[#This Row],[Απόσταση]]),"")</f>
        <v/>
      </c>
    </row>
    <row r="42" customFormat="false" ht="14.25" hidden="false" customHeight="false" outlineLevel="0" collapsed="false">
      <c r="A42" s="30" t="str">
        <f aca="false">tblList[[#This Row],[Distance]]</f>
        <v>1000</v>
      </c>
      <c r="B42" s="31" t="n">
        <f aca="false">tblList[[#This Row],[Date]]</f>
        <v>45079</v>
      </c>
      <c r="C42" s="32" t="n">
        <f aca="false">WEEKDAY(tblList[[#This Row],[Date]])</f>
        <v>6</v>
      </c>
      <c r="D42" s="33" t="str">
        <f aca="false">tblList[[#This Row],[City]]</f>
        <v>Ιτέα</v>
      </c>
      <c r="E42" s="33" t="str">
        <f aca="false">tblList[[#This Row],[Title]]</f>
        <v>Αχέροντας 1000</v>
      </c>
      <c r="F42" s="38" t="n">
        <f aca="false">tblList[[#This Row],[Altitude]]</f>
        <v>11700</v>
      </c>
      <c r="G42" s="35"/>
      <c r="H42" s="36" t="str">
        <f aca="false">IF(tblList[[#This Row],[or_link]]&lt;&gt;"",HYPERLINK(tblList[[#This Row],[or_link]],tblList[[#This Row],[or_link]]),"")</f>
        <v>https://www.openrunner.com/route-details/15169538</v>
      </c>
      <c r="I42" s="33" t="str">
        <f aca="false">tblList[[#This Row],[Organizator]]</f>
        <v>Ble Cycling Club</v>
      </c>
      <c r="J42" s="37" t="n">
        <f aca="false">tblList[[#This Row],[or_distance]]</f>
        <v>995</v>
      </c>
      <c r="K42" s="34" t="str">
        <f aca="false">IF(tblFinal[[#This Row],[Go - Maybe]]="ΝΑΙ",VALUE(tblFinal[[#This Row],[Απόσταση]]),"")</f>
        <v/>
      </c>
    </row>
    <row r="43" customFormat="false" ht="14.25" hidden="false" customHeight="false" outlineLevel="0" collapsed="false">
      <c r="A43" s="30" t="str">
        <f aca="false">tblList[[#This Row],[Distance]]</f>
        <v>200</v>
      </c>
      <c r="B43" s="31" t="n">
        <f aca="false">tblList[[#This Row],[Date]]</f>
        <v>45080</v>
      </c>
      <c r="C43" s="32" t="n">
        <f aca="false">WEEKDAY(tblList[[#This Row],[Date]])</f>
        <v>7</v>
      </c>
      <c r="D43" s="33" t="str">
        <f aca="false">tblList[[#This Row],[City]]</f>
        <v>Αλεξανδρούπολη</v>
      </c>
      <c r="E43" s="33" t="str">
        <f aca="false">tblList[[#This Row],[Title]]</f>
        <v>Απ’ το 0 στα 1000</v>
      </c>
      <c r="F43" s="38" t="n">
        <f aca="false">tblList[[#This Row],[Altitude]]</f>
        <v>2600</v>
      </c>
      <c r="G43" s="35"/>
      <c r="H43" s="36" t="str">
        <f aca="false">IF(tblList[[#This Row],[or_link]]&lt;&gt;"",HYPERLINK(tblList[[#This Row],[or_link]],tblList[[#This Row],[or_link]]),"")</f>
        <v>https://www.openrunner.com/route-details/15445608</v>
      </c>
      <c r="I43" s="33" t="str">
        <f aca="false">tblList[[#This Row],[Organizator]]</f>
        <v>Π.Α.Σ. Αλεξανδρούπολης</v>
      </c>
      <c r="J43" s="37" t="n">
        <f aca="false">tblList[[#This Row],[or_distance]]</f>
        <v>200</v>
      </c>
      <c r="K43" s="34" t="str">
        <f aca="false">IF(tblFinal[[#This Row],[Go - Maybe]]="ΝΑΙ",VALUE(tblFinal[[#This Row],[Απόσταση]]),"")</f>
        <v/>
      </c>
    </row>
    <row r="44" customFormat="false" ht="14.25" hidden="false" customHeight="false" outlineLevel="0" collapsed="false">
      <c r="A44" s="30" t="str">
        <f aca="false">tblList[[#This Row],[Distance]]</f>
        <v>200</v>
      </c>
      <c r="B44" s="31" t="n">
        <f aca="false">tblList[[#This Row],[Date]]</f>
        <v>45081</v>
      </c>
      <c r="C44" s="32" t="n">
        <f aca="false">WEEKDAY(tblList[[#This Row],[Date]])</f>
        <v>1</v>
      </c>
      <c r="D44" s="33" t="str">
        <f aca="false">tblList[[#This Row],[City]]</f>
        <v>Χίος</v>
      </c>
      <c r="E44" s="33" t="str">
        <f aca="false">tblList[[#This Row],[Title]]</f>
        <v>ΠΑΜΕ ΠΑΡΑΛΙΑ?</v>
      </c>
      <c r="F44" s="38" t="n">
        <f aca="false">tblList[[#This Row],[Altitude]]</f>
        <v>4150</v>
      </c>
      <c r="G44" s="35"/>
      <c r="H44" s="36" t="str">
        <f aca="false">IF(tblList[[#This Row],[or_link]]&lt;&gt;"",HYPERLINK(tblList[[#This Row],[or_link]],tblList[[#This Row],[or_link]]),"")</f>
        <v>https://www.openrunner.com/route-details/15090683</v>
      </c>
      <c r="I44" s="33" t="str">
        <f aca="false">tblList[[#This Row],[Organizator]]</f>
        <v>Aphrodite Lingerie</v>
      </c>
      <c r="J44" s="37" t="n">
        <f aca="false">tblList[[#This Row],[or_distance]]</f>
        <v>202</v>
      </c>
      <c r="K44" s="34" t="str">
        <f aca="false">IF(tblFinal[[#This Row],[Go - Maybe]]="ΝΑΙ",VALUE(tblFinal[[#This Row],[Απόσταση]]),"")</f>
        <v/>
      </c>
    </row>
    <row r="45" customFormat="false" ht="14.25" hidden="false" customHeight="false" outlineLevel="0" collapsed="false">
      <c r="A45" s="30" t="str">
        <f aca="false">tblList[[#This Row],[Distance]]</f>
        <v>200</v>
      </c>
      <c r="B45" s="31" t="n">
        <f aca="false">tblList[[#This Row],[Date]]</f>
        <v>45087</v>
      </c>
      <c r="C45" s="32" t="n">
        <f aca="false">WEEKDAY(tblList[[#This Row],[Date]])</f>
        <v>7</v>
      </c>
      <c r="D45" s="33" t="str">
        <f aca="false">tblList[[#This Row],[City]]</f>
        <v>Καρπενήσι</v>
      </c>
      <c r="E45" s="33" t="str">
        <f aca="false">tblList[[#This Row],[Title]]</f>
        <v>Ευρυτανία</v>
      </c>
      <c r="F45" s="38" t="n">
        <f aca="false">tblList[[#This Row],[Altitude]]</f>
        <v>4977</v>
      </c>
      <c r="G45" s="35"/>
      <c r="H45" s="36" t="str">
        <f aca="false">IF(tblList[[#This Row],[or_link]]&lt;&gt;"",HYPERLINK(tblList[[#This Row],[or_link]],tblList[[#This Row],[or_link]]),"")</f>
        <v>https://www.openrunner.com/route-details/15458234</v>
      </c>
      <c r="I45" s="33" t="str">
        <f aca="false">tblList[[#This Row],[Organizator]]</f>
        <v>Greek Randonneurs</v>
      </c>
      <c r="J45" s="37" t="n">
        <f aca="false">tblList[[#This Row],[or_distance]]</f>
        <v>198</v>
      </c>
      <c r="K45" s="34" t="str">
        <f aca="false">IF(tblFinal[[#This Row],[Go - Maybe]]="ΝΑΙ",VALUE(tblFinal[[#This Row],[Απόσταση]]),"")</f>
        <v/>
      </c>
    </row>
    <row r="46" customFormat="false" ht="14.25" hidden="false" customHeight="false" outlineLevel="0" collapsed="false">
      <c r="A46" s="30" t="str">
        <f aca="false">tblList[[#This Row],[Distance]]</f>
        <v>200</v>
      </c>
      <c r="B46" s="31" t="n">
        <f aca="false">tblList[[#This Row],[Date]]</f>
        <v>45087</v>
      </c>
      <c r="C46" s="32" t="n">
        <f aca="false">WEEKDAY(tblList[[#This Row],[Date]])</f>
        <v>7</v>
      </c>
      <c r="D46" s="33" t="str">
        <f aca="false">tblList[[#This Row],[City]]</f>
        <v>Γύθειο</v>
      </c>
      <c r="E46" s="33" t="str">
        <f aca="false">tblList[[#This Row],[Title]]</f>
        <v>Ο ΟΜΟΡΦΟΣ ΤΣΙΡΙΓΟΣ</v>
      </c>
      <c r="F46" s="38" t="n">
        <f aca="false">tblList[[#This Row],[Altitude]]</f>
        <v>2800</v>
      </c>
      <c r="G46" s="35"/>
      <c r="H46" s="36" t="str">
        <f aca="false">IF(tblList[[#This Row],[or_link]]&lt;&gt;"",HYPERLINK(tblList[[#This Row],[or_link]],tblList[[#This Row],[or_link]]),"")</f>
        <v>https://www.openrunner.com/route-details/15440486</v>
      </c>
      <c r="I46" s="33" t="str">
        <f aca="false">tblList[[#This Row],[Organizator]]</f>
        <v>Aphrodite Lingerie</v>
      </c>
      <c r="J46" s="37" t="n">
        <f aca="false">tblList[[#This Row],[or_distance]]</f>
        <v>200</v>
      </c>
      <c r="K46" s="34" t="str">
        <f aca="false">IF(tblFinal[[#This Row],[Go - Maybe]]="ΝΑΙ",VALUE(tblFinal[[#This Row],[Απόσταση]]),"")</f>
        <v/>
      </c>
    </row>
    <row r="47" customFormat="false" ht="14.25" hidden="false" customHeight="false" outlineLevel="0" collapsed="false">
      <c r="A47" s="30" t="str">
        <f aca="false">tblList[[#This Row],[Distance]]</f>
        <v>300</v>
      </c>
      <c r="B47" s="31" t="n">
        <f aca="false">tblList[[#This Row],[Date]]</f>
        <v>45087</v>
      </c>
      <c r="C47" s="32" t="n">
        <f aca="false">WEEKDAY(tblList[[#This Row],[Date]])</f>
        <v>7</v>
      </c>
      <c r="D47" s="33" t="str">
        <f aca="false">tblList[[#This Row],[City]]</f>
        <v>Φλώρινα</v>
      </c>
      <c r="E47" s="33" t="str">
        <f aca="false">tblList[[#This Row],[Title]]</f>
        <v>Ο Γύρος των 5 Λιμνών</v>
      </c>
      <c r="F47" s="38" t="n">
        <f aca="false">tblList[[#This Row],[Altitude]]</f>
        <v>3150</v>
      </c>
      <c r="G47" s="35"/>
      <c r="H47" s="36" t="str">
        <f aca="false">IF(tblList[[#This Row],[or_link]]&lt;&gt;"",HYPERLINK(tblList[[#This Row],[or_link]],tblList[[#This Row],[or_link]]),"")</f>
        <v>https://www.openrunner.com/route-details/15535408</v>
      </c>
      <c r="I47" s="33" t="str">
        <f aca="false">tblList[[#This Row],[Organizator]]</f>
        <v>All Cycling</v>
      </c>
      <c r="J47" s="37" t="n">
        <f aca="false">tblList[[#This Row],[or_distance]]</f>
        <v>298</v>
      </c>
      <c r="K47" s="34" t="str">
        <f aca="false">IF(tblFinal[[#This Row],[Go - Maybe]]="ΝΑΙ",VALUE(tblFinal[[#This Row],[Απόσταση]]),"")</f>
        <v/>
      </c>
    </row>
    <row r="48" customFormat="false" ht="14.25" hidden="false" customHeight="false" outlineLevel="0" collapsed="false">
      <c r="A48" s="30" t="str">
        <f aca="false">tblList[[#This Row],[Distance]]</f>
        <v>200</v>
      </c>
      <c r="B48" s="31" t="n">
        <f aca="false">tblList[[#This Row],[Date]]</f>
        <v>45094</v>
      </c>
      <c r="C48" s="32" t="n">
        <f aca="false">WEEKDAY(tblList[[#This Row],[Date]])</f>
        <v>7</v>
      </c>
      <c r="D48" s="33" t="str">
        <f aca="false">tblList[[#This Row],[City]]</f>
        <v>Θάσος</v>
      </c>
      <c r="E48" s="33" t="str">
        <f aca="false">tblList[[#This Row],[Title]]</f>
        <v>Θάσος</v>
      </c>
      <c r="F48" s="38" t="n">
        <f aca="false">tblList[[#This Row],[Altitude]]</f>
        <v>3700</v>
      </c>
      <c r="G48" s="35"/>
      <c r="H48" s="36" t="str">
        <f aca="false">IF(tblList[[#This Row],[or_link]]&lt;&gt;"",HYPERLINK(tblList[[#This Row],[or_link]],tblList[[#This Row],[or_link]]),"")</f>
        <v>https://www.openrunner.com/route-details/15510971</v>
      </c>
      <c r="I48" s="33" t="str">
        <f aca="false">tblList[[#This Row],[Organizator]]</f>
        <v>Ble Cycling Club</v>
      </c>
      <c r="J48" s="37" t="n">
        <f aca="false">tblList[[#This Row],[or_distance]]</f>
        <v>200</v>
      </c>
      <c r="K48" s="34" t="str">
        <f aca="false">IF(tblFinal[[#This Row],[Go - Maybe]]="ΝΑΙ",VALUE(tblFinal[[#This Row],[Απόσταση]]),"")</f>
        <v/>
      </c>
    </row>
    <row r="49" customFormat="false" ht="14.25" hidden="false" customHeight="false" outlineLevel="0" collapsed="false">
      <c r="A49" s="30" t="str">
        <f aca="false">tblList[[#This Row],[Distance]]</f>
        <v>300</v>
      </c>
      <c r="B49" s="31" t="n">
        <f aca="false">tblList[[#This Row],[Date]]</f>
        <v>45094</v>
      </c>
      <c r="C49" s="32" t="n">
        <f aca="false">WEEKDAY(tblList[[#This Row],[Date]])</f>
        <v>7</v>
      </c>
      <c r="D49" s="33" t="str">
        <f aca="false">tblList[[#This Row],[City]]</f>
        <v>Ελευσίνα</v>
      </c>
      <c r="E49" s="33" t="str">
        <f aca="false">tblList[[#This Row],[Title]]</f>
        <v>Classic Series SR ΔΙΑΚΟΠΤΟ</v>
      </c>
      <c r="F49" s="38" t="n">
        <f aca="false">tblList[[#This Row],[Altitude]]</f>
        <v>1100</v>
      </c>
      <c r="G49" s="35"/>
      <c r="H49" s="36" t="str">
        <f aca="false">IF(tblList[[#This Row],[or_link]]&lt;&gt;"",HYPERLINK(tblList[[#This Row],[or_link]],tblList[[#This Row],[or_link]]),"")</f>
        <v>https://www.openrunner.com/route-details/5366881</v>
      </c>
      <c r="I49" s="33" t="str">
        <f aca="false">tblList[[#This Row],[Organizator]]</f>
        <v>Π.Ε.Π.Α.</v>
      </c>
      <c r="J49" s="37" t="n">
        <f aca="false">tblList[[#This Row],[or_distance]]</f>
        <v>301</v>
      </c>
      <c r="K49" s="34" t="str">
        <f aca="false">IF(tblFinal[[#This Row],[Go - Maybe]]="ΝΑΙ",VALUE(tblFinal[[#This Row],[Απόσταση]]),"")</f>
        <v/>
      </c>
    </row>
    <row r="50" customFormat="false" ht="14.25" hidden="false" customHeight="false" outlineLevel="0" collapsed="false">
      <c r="A50" s="30" t="str">
        <f aca="false">tblList[[#This Row],[Distance]]</f>
        <v>200</v>
      </c>
      <c r="B50" s="31" t="n">
        <f aca="false">tblList[[#This Row],[Date]]</f>
        <v>45101</v>
      </c>
      <c r="C50" s="32" t="n">
        <f aca="false">WEEKDAY(tblList[[#This Row],[Date]])</f>
        <v>7</v>
      </c>
      <c r="D50" s="33" t="str">
        <f aca="false">tblList[[#This Row],[City]]</f>
        <v>Ορεστιάδα</v>
      </c>
      <c r="E50" s="33" t="str">
        <f aca="false">tblList[[#This Row],[Title]]</f>
        <v>Brevet North Evros – Orestiada 22</v>
      </c>
      <c r="F50" s="38" t="n">
        <f aca="false">tblList[[#This Row],[Altitude]]</f>
        <v>2200</v>
      </c>
      <c r="G50" s="35"/>
      <c r="H50" s="36" t="str">
        <f aca="false">IF(tblList[[#This Row],[or_link]]&lt;&gt;"",HYPERLINK(tblList[[#This Row],[or_link]],tblList[[#This Row],[or_link]]),"")</f>
        <v>https://www.openrunner.com/route-details/13711990</v>
      </c>
      <c r="I50" s="33" t="str">
        <f aca="false">tblList[[#This Row],[Organizator]]</f>
        <v>Keramitsis bikes</v>
      </c>
      <c r="J50" s="37" t="n">
        <f aca="false">tblList[[#This Row],[or_distance]]</f>
        <v>210</v>
      </c>
      <c r="K50" s="34" t="str">
        <f aca="false">IF(tblFinal[[#This Row],[Go - Maybe]]="ΝΑΙ",VALUE(tblFinal[[#This Row],[Απόσταση]]),"")</f>
        <v/>
      </c>
    </row>
    <row r="51" customFormat="false" ht="14.25" hidden="false" customHeight="false" outlineLevel="0" collapsed="false">
      <c r="A51" s="30" t="str">
        <f aca="false">tblList[[#This Row],[Distance]]</f>
        <v>200</v>
      </c>
      <c r="B51" s="31" t="n">
        <f aca="false">tblList[[#This Row],[Date]]</f>
        <v>45101</v>
      </c>
      <c r="C51" s="32" t="n">
        <f aca="false">WEEKDAY(tblList[[#This Row],[Date]])</f>
        <v>7</v>
      </c>
      <c r="D51" s="33" t="str">
        <f aca="false">tblList[[#This Row],[City]]</f>
        <v>Πάπιγκο</v>
      </c>
      <c r="E51" s="33" t="str">
        <f aca="false">tblList[[#This Row],[Title]]</f>
        <v>Ζαγόρι light</v>
      </c>
      <c r="F51" s="38" t="n">
        <f aca="false">tblList[[#This Row],[Altitude]]</f>
        <v>3700</v>
      </c>
      <c r="G51" s="35"/>
      <c r="H51" s="36" t="str">
        <f aca="false">IF(tblList[[#This Row],[or_link]]&lt;&gt;"",HYPERLINK(tblList[[#This Row],[or_link]],tblList[[#This Row],[or_link]]),"")</f>
        <v>https://www.openrunner.com/route-details/15422262</v>
      </c>
      <c r="I51" s="33" t="str">
        <f aca="false">tblList[[#This Row],[Organizator]]</f>
        <v>Ble Cycling Club</v>
      </c>
      <c r="J51" s="37" t="n">
        <f aca="false">tblList[[#This Row],[or_distance]]</f>
        <v>200</v>
      </c>
      <c r="K51" s="34" t="str">
        <f aca="false">IF(tblFinal[[#This Row],[Go - Maybe]]="ΝΑΙ",VALUE(tblFinal[[#This Row],[Απόσταση]]),"")</f>
        <v/>
      </c>
    </row>
    <row r="52" customFormat="false" ht="14.25" hidden="false" customHeight="false" outlineLevel="0" collapsed="false">
      <c r="A52" s="30" t="str">
        <f aca="false">tblList[[#This Row],[Distance]]</f>
        <v>200</v>
      </c>
      <c r="B52" s="31" t="n">
        <f aca="false">tblList[[#This Row],[Date]]</f>
        <v>45108</v>
      </c>
      <c r="C52" s="32" t="n">
        <f aca="false">WEEKDAY(tblList[[#This Row],[Date]])</f>
        <v>7</v>
      </c>
      <c r="D52" s="33" t="str">
        <f aca="false">tblList[[#This Row],[City]]</f>
        <v>Αχαρνές</v>
      </c>
      <c r="E52" s="33" t="str">
        <f aca="false">tblList[[#This Row],[Title]]</f>
        <v>by NIGHT</v>
      </c>
      <c r="F52" s="38" t="n">
        <f aca="false">tblList[[#This Row],[Altitude]]</f>
        <v>1950</v>
      </c>
      <c r="G52" s="35"/>
      <c r="H52" s="36" t="str">
        <f aca="false">IF(tblList[[#This Row],[or_link]]&lt;&gt;"",HYPERLINK(tblList[[#This Row],[or_link]],tblList[[#This Row],[or_link]]),"")</f>
        <v>https://www.openrunner.com/route-details/10151082</v>
      </c>
      <c r="I52" s="33" t="str">
        <f aca="false">tblList[[#This Row],[Organizator]]</f>
        <v>Π.Ε.Π.Α.</v>
      </c>
      <c r="J52" s="37" t="n">
        <f aca="false">tblList[[#This Row],[or_distance]]</f>
        <v>196</v>
      </c>
      <c r="K52" s="34" t="str">
        <f aca="false">IF(tblFinal[[#This Row],[Go - Maybe]]="ΝΑΙ",VALUE(tblFinal[[#This Row],[Απόσταση]]),"")</f>
        <v/>
      </c>
    </row>
    <row r="53" customFormat="false" ht="14.25" hidden="false" customHeight="false" outlineLevel="0" collapsed="false">
      <c r="A53" s="30" t="str">
        <f aca="false">tblList[[#This Row],[Distance]]</f>
        <v>200</v>
      </c>
      <c r="B53" s="31" t="n">
        <f aca="false">tblList[[#This Row],[Date]]</f>
        <v>45108</v>
      </c>
      <c r="C53" s="32" t="n">
        <f aca="false">WEEKDAY(tblList[[#This Row],[Date]])</f>
        <v>7</v>
      </c>
      <c r="D53" s="33" t="str">
        <f aca="false">tblList[[#This Row],[City]]</f>
        <v>Σιδηρόκαστρο Σερρών</v>
      </c>
      <c r="E53" s="33" t="str">
        <f aca="false">tblList[[#This Row],[Title]]</f>
        <v>Τριεθνές 200</v>
      </c>
      <c r="F53" s="38" t="n">
        <f aca="false">tblList[[#This Row],[Altitude]]</f>
        <v>1750</v>
      </c>
      <c r="G53" s="35"/>
      <c r="H53" s="36" t="str">
        <f aca="false">IF(tblList[[#This Row],[or_link]]&lt;&gt;"",HYPERLINK(tblList[[#This Row],[or_link]],tblList[[#This Row],[or_link]]),"")</f>
        <v>https://www.openrunner.com/route-details/15565339</v>
      </c>
      <c r="I53" s="33" t="str">
        <f aca="false">tblList[[#This Row],[Organizator]]</f>
        <v>Action Bike Club</v>
      </c>
      <c r="J53" s="37" t="n">
        <f aca="false">tblList[[#This Row],[or_distance]]</f>
        <v>200</v>
      </c>
      <c r="K53" s="34" t="str">
        <f aca="false">IF(tblFinal[[#This Row],[Go - Maybe]]="ΝΑΙ",VALUE(tblFinal[[#This Row],[Απόσταση]]),"")</f>
        <v/>
      </c>
    </row>
    <row r="54" customFormat="false" ht="14.25" hidden="false" customHeight="false" outlineLevel="0" collapsed="false">
      <c r="A54" s="30" t="str">
        <f aca="false">tblList[[#This Row],[Distance]]</f>
        <v>200</v>
      </c>
      <c r="B54" s="31" t="n">
        <f aca="false">tblList[[#This Row],[Date]]</f>
        <v>45115</v>
      </c>
      <c r="C54" s="32" t="n">
        <f aca="false">WEEKDAY(tblList[[#This Row],[Date]])</f>
        <v>7</v>
      </c>
      <c r="D54" s="33" t="str">
        <f aca="false">tblList[[#This Row],[City]]</f>
        <v>Καστοριά</v>
      </c>
      <c r="E54" s="33" t="str">
        <f aca="false">tblList[[#This Row],[Title]]</f>
        <v>Τα χωριά της Λήθης – Παύλος Μελάς</v>
      </c>
      <c r="F54" s="38" t="n">
        <f aca="false">tblList[[#This Row],[Altitude]]</f>
        <v>2750</v>
      </c>
      <c r="G54" s="35"/>
      <c r="H54" s="36" t="str">
        <f aca="false">IF(tblList[[#This Row],[or_link]]&lt;&gt;"",HYPERLINK(tblList[[#This Row],[or_link]],tblList[[#This Row],[or_link]]),"")</f>
        <v>https://www.openrunner.com/route-details/13683012</v>
      </c>
      <c r="I54" s="33" t="str">
        <f aca="false">tblList[[#This Row],[Organizator]]</f>
        <v>Π.Σ. Καστοριάς 620</v>
      </c>
      <c r="J54" s="37" t="n">
        <f aca="false">tblList[[#This Row],[or_distance]]</f>
        <v>202</v>
      </c>
      <c r="K54" s="34" t="str">
        <f aca="false">IF(tblFinal[[#This Row],[Go - Maybe]]="ΝΑΙ",VALUE(tblFinal[[#This Row],[Απόσταση]]),"")</f>
        <v/>
      </c>
    </row>
    <row r="55" customFormat="false" ht="14.25" hidden="false" customHeight="false" outlineLevel="0" collapsed="false">
      <c r="A55" s="30" t="str">
        <f aca="false">tblList[[#This Row],[Distance]]</f>
        <v>200</v>
      </c>
      <c r="B55" s="31" t="n">
        <f aca="false">tblList[[#This Row],[Date]]</f>
        <v>45116</v>
      </c>
      <c r="C55" s="32" t="n">
        <f aca="false">WEEKDAY(tblList[[#This Row],[Date]])</f>
        <v>1</v>
      </c>
      <c r="D55" s="33" t="str">
        <f aca="false">tblList[[#This Row],[City]]</f>
        <v>Ναύπλιο</v>
      </c>
      <c r="E55" s="33" t="str">
        <f aca="false">tblList[[#This Row],[Title]]</f>
        <v>ΝΑΥΠΛΙΟ - ΒΥΤΙΝΑ</v>
      </c>
      <c r="F55" s="38" t="n">
        <f aca="false">tblList[[#This Row],[Altitude]]</f>
        <v>2650</v>
      </c>
      <c r="G55" s="35"/>
      <c r="H55" s="36" t="str">
        <f aca="false">IF(tblList[[#This Row],[or_link]]&lt;&gt;"",HYPERLINK(tblList[[#This Row],[or_link]],tblList[[#This Row],[or_link]]),"")</f>
        <v>https://www.openrunner.com/route-details/15480996</v>
      </c>
      <c r="I55" s="33" t="str">
        <f aca="false">tblList[[#This Row],[Organizator]]</f>
        <v>Bioracer Hellas</v>
      </c>
      <c r="J55" s="37" t="n">
        <f aca="false">tblList[[#This Row],[or_distance]]</f>
        <v>205</v>
      </c>
      <c r="K55" s="34" t="str">
        <f aca="false">IF(tblFinal[[#This Row],[Go - Maybe]]="ΝΑΙ",VALUE(tblFinal[[#This Row],[Απόσταση]]),"")</f>
        <v/>
      </c>
    </row>
    <row r="56" customFormat="false" ht="14.25" hidden="false" customHeight="false" outlineLevel="0" collapsed="false">
      <c r="A56" s="30" t="str">
        <f aca="false">tblList[[#This Row],[Distance]]</f>
        <v>200</v>
      </c>
      <c r="B56" s="31" t="n">
        <f aca="false">tblList[[#This Row],[Date]]</f>
        <v>45123</v>
      </c>
      <c r="C56" s="32" t="n">
        <f aca="false">WEEKDAY(tblList[[#This Row],[Date]])</f>
        <v>1</v>
      </c>
      <c r="D56" s="33" t="str">
        <f aca="false">tblList[[#This Row],[City]]</f>
        <v>Δασοχώρι</v>
      </c>
      <c r="E56" s="33" t="str">
        <f aca="false">tblList[[#This Row],[Title]]</f>
        <v>ΔΑΣΟΧΩΡΙ</v>
      </c>
      <c r="F56" s="38" t="n">
        <f aca="false">tblList[[#This Row],[Altitude]]</f>
        <v>4200</v>
      </c>
      <c r="G56" s="35"/>
      <c r="H56" s="36" t="str">
        <f aca="false">IF(tblList[[#This Row],[or_link]]&lt;&gt;"",HYPERLINK(tblList[[#This Row],[or_link]],tblList[[#This Row],[or_link]]),"")</f>
        <v>https://www.openrunner.com/route-details/5285545</v>
      </c>
      <c r="I56" s="33" t="str">
        <f aca="false">tblList[[#This Row],[Organizator]]</f>
        <v>Π.Ε.Π.Α.</v>
      </c>
      <c r="J56" s="37" t="n">
        <f aca="false">tblList[[#This Row],[or_distance]]</f>
        <v>208</v>
      </c>
      <c r="K56" s="34" t="str">
        <f aca="false">IF(tblFinal[[#This Row],[Go - Maybe]]="ΝΑΙ",VALUE(tblFinal[[#This Row],[Απόσταση]]),"")</f>
        <v/>
      </c>
    </row>
    <row r="57" customFormat="false" ht="14.25" hidden="false" customHeight="false" outlineLevel="0" collapsed="false">
      <c r="A57" s="30" t="str">
        <f aca="false">tblList[[#This Row],[Distance]]</f>
        <v>400</v>
      </c>
      <c r="B57" s="31" t="n">
        <f aca="false">tblList[[#This Row],[Date]]</f>
        <v>45129</v>
      </c>
      <c r="C57" s="32" t="n">
        <f aca="false">WEEKDAY(tblList[[#This Row],[Date]])</f>
        <v>7</v>
      </c>
      <c r="D57" s="33" t="str">
        <f aca="false">tblList[[#This Row],[City]]</f>
        <v>Γουδί</v>
      </c>
      <c r="E57" s="33" t="str">
        <f aca="false">tblList[[#This Row],[Title]]</f>
        <v>100 YEARS BRM - Επετειακό</v>
      </c>
      <c r="F57" s="38" t="n">
        <f aca="false">tblList[[#This Row],[Altitude]]</f>
        <v>4400</v>
      </c>
      <c r="G57" s="35"/>
      <c r="H57" s="36" t="str">
        <f aca="false">IF(tblList[[#This Row],[or_link]]&lt;&gt;"",HYPERLINK(tblList[[#This Row],[or_link]],tblList[[#This Row],[or_link]]),"")</f>
        <v>https://www.openrunner.com/route-details/15749187</v>
      </c>
      <c r="I57" s="33" t="str">
        <f aca="false">tblList[[#This Row],[Organizator]]</f>
        <v>Aphrodite Lingerie</v>
      </c>
      <c r="J57" s="37" t="n">
        <f aca="false">tblList[[#This Row],[or_distance]]</f>
        <v>400</v>
      </c>
      <c r="K57" s="34" t="str">
        <f aca="false">IF(tblFinal[[#This Row],[Go - Maybe]]="ΝΑΙ",VALUE(tblFinal[[#This Row],[Απόσταση]]),"")</f>
        <v/>
      </c>
    </row>
    <row r="58" customFormat="false" ht="14.25" hidden="false" customHeight="false" outlineLevel="0" collapsed="false">
      <c r="A58" s="30" t="str">
        <f aca="false">tblList[[#This Row],[Distance]]</f>
        <v>400</v>
      </c>
      <c r="B58" s="31" t="n">
        <f aca="false">tblList[[#This Row],[Date]]</f>
        <v>45129</v>
      </c>
      <c r="C58" s="32" t="n">
        <f aca="false">WEEKDAY(tblList[[#This Row],[Date]])</f>
        <v>7</v>
      </c>
      <c r="D58" s="33" t="str">
        <f aca="false">tblList[[#This Row],[City]]</f>
        <v>Μεσολόγγι</v>
      </c>
      <c r="E58" s="33" t="str">
        <f aca="false">tblList[[#This Row],[Title]]</f>
        <v>400 km Brevet  Mesologgi-Nidri-Koronisia-Menidi</v>
      </c>
      <c r="F58" s="38" t="n">
        <f aca="false">tblList[[#This Row],[Altitude]]</f>
        <v>2850</v>
      </c>
      <c r="G58" s="35"/>
      <c r="H58" s="36" t="str">
        <f aca="false">IF(tblList[[#This Row],[or_link]]&lt;&gt;"",HYPERLINK(tblList[[#This Row],[or_link]],tblList[[#This Row],[or_link]]),"")</f>
        <v>https://www.openrunner.com/route-details/14793182</v>
      </c>
      <c r="I58" s="33" t="str">
        <f aca="false">tblList[[#This Row],[Organizator]]</f>
        <v>Σ.Φ.Π.Ι.Π. Μεσολογγίου</v>
      </c>
      <c r="J58" s="37" t="n">
        <f aca="false">tblList[[#This Row],[or_distance]]</f>
        <v>408</v>
      </c>
      <c r="K58" s="34" t="str">
        <f aca="false">IF(tblFinal[[#This Row],[Go - Maybe]]="ΝΑΙ",VALUE(tblFinal[[#This Row],[Απόσταση]]),"")</f>
        <v/>
      </c>
    </row>
    <row r="59" customFormat="false" ht="14.25" hidden="false" customHeight="false" outlineLevel="0" collapsed="false">
      <c r="A59" s="30" t="str">
        <f aca="false">tblList[[#This Row],[Distance]]</f>
        <v>400</v>
      </c>
      <c r="B59" s="31" t="n">
        <f aca="false">tblList[[#This Row],[Date]]</f>
        <v>45129</v>
      </c>
      <c r="C59" s="32" t="n">
        <f aca="false">WEEKDAY(tblList[[#This Row],[Date]])</f>
        <v>7</v>
      </c>
      <c r="D59" s="33" t="str">
        <f aca="false">tblList[[#This Row],[City]]</f>
        <v>Ελευσίνα</v>
      </c>
      <c r="E59" s="33" t="str">
        <f aca="false">tblList[[#This Row],[Title]]</f>
        <v>Classic Series SR ΠΑΤΡΑ</v>
      </c>
      <c r="F59" s="38" t="n">
        <f aca="false">tblList[[#This Row],[Altitude]]</f>
        <v>1400</v>
      </c>
      <c r="G59" s="35"/>
      <c r="H59" s="36" t="str">
        <f aca="false">IF(tblList[[#This Row],[or_link]]&lt;&gt;"",HYPERLINK(tblList[[#This Row],[or_link]],tblList[[#This Row],[or_link]]),"")</f>
        <v>https://www.openrunner.com/route-details/8384119</v>
      </c>
      <c r="I59" s="33" t="str">
        <f aca="false">tblList[[#This Row],[Organizator]]</f>
        <v>Π.Ε.Π.Α.</v>
      </c>
      <c r="J59" s="37" t="n">
        <f aca="false">tblList[[#This Row],[or_distance]]</f>
        <v>404</v>
      </c>
      <c r="K59" s="34" t="str">
        <f aca="false">IF(tblFinal[[#This Row],[Go - Maybe]]="ΝΑΙ",VALUE(tblFinal[[#This Row],[Απόσταση]]),"")</f>
        <v/>
      </c>
    </row>
    <row r="60" customFormat="false" ht="14.25" hidden="false" customHeight="false" outlineLevel="0" collapsed="false">
      <c r="A60" s="30" t="str">
        <f aca="false">tblList[[#This Row],[Distance]]</f>
        <v>400</v>
      </c>
      <c r="B60" s="31" t="n">
        <f aca="false">tblList[[#This Row],[Date]]</f>
        <v>45129</v>
      </c>
      <c r="C60" s="32" t="n">
        <f aca="false">WEEKDAY(tblList[[#This Row],[Date]])</f>
        <v>7</v>
      </c>
      <c r="D60" s="33" t="str">
        <f aca="false">tblList[[#This Row],[City]]</f>
        <v>Ελευσίνα</v>
      </c>
      <c r="E60" s="33" t="str">
        <f aca="false">tblList[[#This Row],[Title]]</f>
        <v>Γύρος Κορινθιακού Επετειακός</v>
      </c>
      <c r="F60" s="38" t="n">
        <f aca="false">tblList[[#This Row],[Altitude]]</f>
        <v>4049</v>
      </c>
      <c r="G60" s="35"/>
      <c r="H60" s="36" t="str">
        <f aca="false">IF(tblList[[#This Row],[or_link]]&lt;&gt;"",HYPERLINK(tblList[[#This Row],[or_link]],tblList[[#This Row],[or_link]]),"")</f>
        <v>https://www.openrunner.com/route-details/15783376</v>
      </c>
      <c r="I60" s="33" t="str">
        <f aca="false">tblList[[#This Row],[Organizator]]</f>
        <v>Audax Randonneurs Grece</v>
      </c>
      <c r="J60" s="37" t="n">
        <f aca="false">tblList[[#This Row],[or_distance]]</f>
        <v>441</v>
      </c>
      <c r="K60" s="34" t="str">
        <f aca="false">IF(tblFinal[[#This Row],[Go - Maybe]]="ΝΑΙ",VALUE(tblFinal[[#This Row],[Απόσταση]]),"")</f>
        <v/>
      </c>
    </row>
    <row r="61" customFormat="false" ht="14.25" hidden="false" customHeight="false" outlineLevel="0" collapsed="false">
      <c r="A61" s="30" t="str">
        <f aca="false">tblList[[#This Row],[Distance]]</f>
        <v>400</v>
      </c>
      <c r="B61" s="31" t="n">
        <f aca="false">tblList[[#This Row],[Date]]</f>
        <v>45129</v>
      </c>
      <c r="C61" s="32" t="n">
        <f aca="false">WEEKDAY(tblList[[#This Row],[Date]])</f>
        <v>7</v>
      </c>
      <c r="D61" s="33" t="str">
        <f aca="false">tblList[[#This Row],[City]]</f>
        <v>Καβάλα</v>
      </c>
      <c r="E61" s="33" t="str">
        <f aca="false">tblList[[#This Row],[Title]]</f>
        <v>Φαλακρό 400 - Επετειακό</v>
      </c>
      <c r="F61" s="38" t="n">
        <f aca="false">tblList[[#This Row],[Altitude]]</f>
        <v>3900</v>
      </c>
      <c r="G61" s="35"/>
      <c r="H61" s="36" t="str">
        <f aca="false">IF(tblList[[#This Row],[or_link]]&lt;&gt;"",HYPERLINK(tblList[[#This Row],[or_link]],tblList[[#This Row],[or_link]]),"")</f>
        <v>https://www.openrunner.com/route-details/15574723</v>
      </c>
      <c r="I61" s="33" t="str">
        <f aca="false">tblList[[#This Row],[Organizator]]</f>
        <v>Ble Cycling Club</v>
      </c>
      <c r="J61" s="37" t="n">
        <f aca="false">tblList[[#This Row],[or_distance]]</f>
        <v>399</v>
      </c>
      <c r="K61" s="34" t="str">
        <f aca="false">IF(tblFinal[[#This Row],[Go - Maybe]]="ΝΑΙ",VALUE(tblFinal[[#This Row],[Απόσταση]]),"")</f>
        <v/>
      </c>
    </row>
    <row r="62" customFormat="false" ht="14.25" hidden="false" customHeight="false" outlineLevel="0" collapsed="false">
      <c r="A62" s="30" t="str">
        <f aca="false">tblList[[#This Row],[Distance]]</f>
        <v>200</v>
      </c>
      <c r="B62" s="31" t="n">
        <f aca="false">tblList[[#This Row],[Date]]</f>
        <v>45136</v>
      </c>
      <c r="C62" s="32" t="n">
        <f aca="false">WEEKDAY(tblList[[#This Row],[Date]])</f>
        <v>7</v>
      </c>
      <c r="D62" s="33" t="str">
        <f aca="false">tblList[[#This Row],[City]]</f>
        <v>Ωρωπός</v>
      </c>
      <c r="E62" s="33" t="str">
        <f aca="false">tblList[[#This Row],[Title]]</f>
        <v>Ωρωπός</v>
      </c>
      <c r="F62" s="38" t="n">
        <f aca="false">tblList[[#This Row],[Altitude]]</f>
        <v>2400</v>
      </c>
      <c r="G62" s="35"/>
      <c r="H62" s="36" t="str">
        <f aca="false">IF(tblList[[#This Row],[or_link]]&lt;&gt;"",HYPERLINK(tblList[[#This Row],[or_link]],tblList[[#This Row],[or_link]]),"")</f>
        <v>https://www.openrunner.com/route-details/10260761</v>
      </c>
      <c r="I62" s="33" t="str">
        <f aca="false">tblList[[#This Row],[Organizator]]</f>
        <v>Α.Ο. Αίολος</v>
      </c>
      <c r="J62" s="37" t="n">
        <f aca="false">tblList[[#This Row],[or_distance]]</f>
        <v>205</v>
      </c>
      <c r="K62" s="34" t="str">
        <f aca="false">IF(tblFinal[[#This Row],[Go - Maybe]]="ΝΑΙ",VALUE(tblFinal[[#This Row],[Απόσταση]]),"")</f>
        <v/>
      </c>
    </row>
    <row r="63" customFormat="false" ht="14.25" hidden="false" customHeight="false" outlineLevel="0" collapsed="false">
      <c r="A63" s="30" t="str">
        <f aca="false">tblList[[#This Row],[Distance]]</f>
        <v>200</v>
      </c>
      <c r="B63" s="31" t="n">
        <f aca="false">tblList[[#This Row],[Date]]</f>
        <v>45171</v>
      </c>
      <c r="C63" s="32" t="n">
        <f aca="false">WEEKDAY(tblList[[#This Row],[Date]])</f>
        <v>7</v>
      </c>
      <c r="D63" s="33" t="str">
        <f aca="false">tblList[[#This Row],[City]]</f>
        <v>Λάρισα</v>
      </c>
      <c r="E63" s="33" t="str">
        <f aca="false">tblList[[#This Row],[Title]]</f>
        <v>Brevet Λάρισας</v>
      </c>
      <c r="F63" s="38" t="n">
        <f aca="false">tblList[[#This Row],[Altitude]]</f>
        <v>3300</v>
      </c>
      <c r="G63" s="35"/>
      <c r="H63" s="36" t="str">
        <f aca="false">IF(tblList[[#This Row],[or_link]]&lt;&gt;"",HYPERLINK(tblList[[#This Row],[or_link]],tblList[[#This Row],[or_link]]),"")</f>
        <v>https://www.openrunner.com/route-details/13727404</v>
      </c>
      <c r="I63" s="33" t="str">
        <f aca="false">tblList[[#This Row],[Organizator]]</f>
        <v>Π.Ο. Λάρισας</v>
      </c>
      <c r="J63" s="37" t="n">
        <f aca="false">tblList[[#This Row],[or_distance]]</f>
        <v>197</v>
      </c>
      <c r="K63" s="34" t="str">
        <f aca="false">IF(tblFinal[[#This Row],[Go - Maybe]]="ΝΑΙ",VALUE(tblFinal[[#This Row],[Απόσταση]]),"")</f>
        <v/>
      </c>
    </row>
    <row r="64" customFormat="false" ht="14.25" hidden="false" customHeight="false" outlineLevel="0" collapsed="false">
      <c r="A64" s="30" t="str">
        <f aca="false">tblList[[#This Row],[Distance]]</f>
        <v>200</v>
      </c>
      <c r="B64" s="31" t="n">
        <f aca="false">tblList[[#This Row],[Date]]</f>
        <v>45171</v>
      </c>
      <c r="C64" s="32" t="n">
        <f aca="false">WEEKDAY(tblList[[#This Row],[Date]])</f>
        <v>7</v>
      </c>
      <c r="D64" s="33" t="str">
        <f aca="false">tblList[[#This Row],[City]]</f>
        <v>Μύρινα</v>
      </c>
      <c r="E64" s="33" t="str">
        <f aca="false">tblList[[#This Row],[Title]]</f>
        <v>ΛΗΜΝΟΣ ΤΟ ΝΗΣΙ ΤΟΥ ΗΦΑΙΣΤΟΥ</v>
      </c>
      <c r="F64" s="38" t="n">
        <f aca="false">tblList[[#This Row],[Altitude]]</f>
        <v>2050</v>
      </c>
      <c r="G64" s="35"/>
      <c r="H64" s="36" t="str">
        <f aca="false">IF(tblList[[#This Row],[or_link]]&lt;&gt;"",HYPERLINK(tblList[[#This Row],[or_link]],tblList[[#This Row],[or_link]]),"")</f>
        <v>https://www.openrunner.com/route-details/13637859</v>
      </c>
      <c r="I64" s="33" t="str">
        <f aca="false">tblList[[#This Row],[Organizator]]</f>
        <v>Aphrodite Lingerie</v>
      </c>
      <c r="J64" s="37" t="n">
        <f aca="false">tblList[[#This Row],[or_distance]]</f>
        <v>200</v>
      </c>
      <c r="K64" s="34" t="str">
        <f aca="false">IF(tblFinal[[#This Row],[Go - Maybe]]="ΝΑΙ",VALUE(tblFinal[[#This Row],[Απόσταση]]),"")</f>
        <v/>
      </c>
    </row>
    <row r="65" customFormat="false" ht="14.25" hidden="false" customHeight="false" outlineLevel="0" collapsed="false">
      <c r="A65" s="30" t="str">
        <f aca="false">tblList[[#This Row],[Distance]]</f>
        <v>200</v>
      </c>
      <c r="B65" s="31" t="n">
        <f aca="false">tblList[[#This Row],[Date]]</f>
        <v>45172</v>
      </c>
      <c r="C65" s="32" t="n">
        <f aca="false">WEEKDAY(tblList[[#This Row],[Date]])</f>
        <v>1</v>
      </c>
      <c r="D65" s="33" t="str">
        <f aca="false">tblList[[#This Row],[City]]</f>
        <v>Άργος</v>
      </c>
      <c r="E65" s="33" t="str">
        <f aca="false">tblList[[#This Row],[Title]]</f>
        <v>G.R.M. (gravel, road, mountain)” – Άργος (Bioracer Hellas)</v>
      </c>
      <c r="F65" s="38" t="n">
        <f aca="false">tblList[[#This Row],[Altitude]]</f>
        <v>4900</v>
      </c>
      <c r="G65" s="35"/>
      <c r="H65" s="36" t="str">
        <f aca="false">IF(tblList[[#This Row],[or_link]]&lt;&gt;"",HYPERLINK(tblList[[#This Row],[or_link]],tblList[[#This Row],[or_link]]),"")</f>
        <v>https://www.openrunner.com/route-details/15508708</v>
      </c>
      <c r="I65" s="33" t="str">
        <f aca="false">tblList[[#This Row],[Organizator]]</f>
        <v>gravel, road, mountain</v>
      </c>
      <c r="J65" s="37" t="n">
        <f aca="false">tblList[[#This Row],[or_distance]]</f>
        <v>205</v>
      </c>
      <c r="K65" s="34" t="str">
        <f aca="false">IF(tblFinal[[#This Row],[Go - Maybe]]="ΝΑΙ",VALUE(tblFinal[[#This Row],[Απόσταση]]),"")</f>
        <v/>
      </c>
    </row>
    <row r="66" customFormat="false" ht="14.25" hidden="false" customHeight="false" outlineLevel="0" collapsed="false">
      <c r="A66" s="30" t="str">
        <f aca="false">tblList[[#This Row],[Distance]]</f>
        <v>300</v>
      </c>
      <c r="B66" s="31" t="n">
        <f aca="false">tblList[[#This Row],[Date]]</f>
        <v>45178</v>
      </c>
      <c r="C66" s="32" t="n">
        <f aca="false">WEEKDAY(tblList[[#This Row],[Date]])</f>
        <v>7</v>
      </c>
      <c r="D66" s="33" t="str">
        <f aca="false">tblList[[#This Row],[City]]</f>
        <v>Κομοτηνή</v>
      </c>
      <c r="E66" s="33" t="str">
        <f aca="false">tblList[[#This Row],[Title]]</f>
        <v>BREVET 300kmTOUR DE DIMOKRITOS</v>
      </c>
      <c r="F66" s="38" t="n">
        <f aca="false">tblList[[#This Row],[Altitude]]</f>
        <v>3750</v>
      </c>
      <c r="G66" s="35"/>
      <c r="H66" s="36" t="str">
        <f aca="false">IF(tblList[[#This Row],[or_link]]&lt;&gt;"",HYPERLINK(tblList[[#This Row],[or_link]],tblList[[#This Row],[or_link]]),"")</f>
        <v>https://www.openrunner.com/route-details/15568446</v>
      </c>
      <c r="I66" s="33" t="str">
        <f aca="false">tblList[[#This Row],[Organizator]]</f>
        <v>Δημοτικό Αθλητικό Κέντρο Κομοτηνής</v>
      </c>
      <c r="J66" s="37" t="n">
        <f aca="false">tblList[[#This Row],[or_distance]]</f>
        <v>300</v>
      </c>
      <c r="K66" s="34" t="str">
        <f aca="false">IF(tblFinal[[#This Row],[Go - Maybe]]="ΝΑΙ",VALUE(tblFinal[[#This Row],[Απόσταση]]),"")</f>
        <v/>
      </c>
    </row>
    <row r="67" customFormat="false" ht="14.25" hidden="false" customHeight="false" outlineLevel="0" collapsed="false">
      <c r="A67" s="30" t="str">
        <f aca="false">tblList[[#This Row],[Distance]]</f>
        <v>200</v>
      </c>
      <c r="B67" s="31" t="n">
        <f aca="false">tblList[[#This Row],[Date]]</f>
        <v>45186</v>
      </c>
      <c r="C67" s="32" t="n">
        <f aca="false">WEEKDAY(tblList[[#This Row],[Date]])</f>
        <v>1</v>
      </c>
      <c r="D67" s="33" t="str">
        <f aca="false">tblList[[#This Row],[City]]</f>
        <v>Αθήνα</v>
      </c>
      <c r="E67" s="33" t="str">
        <f aca="false">tblList[[#This Row],[Title]]</f>
        <v>ΑΤΤΙΚΗΣ CLASSIC</v>
      </c>
      <c r="F67" s="38" t="n">
        <f aca="false">tblList[[#This Row],[Altitude]]</f>
        <v>1250</v>
      </c>
      <c r="G67" s="35"/>
      <c r="H67" s="36" t="str">
        <f aca="false">IF(tblList[[#This Row],[or_link]]&lt;&gt;"",HYPERLINK(tblList[[#This Row],[or_link]],tblList[[#This Row],[or_link]]),"")</f>
        <v>https://www.openrunner.com/route-details/4339818</v>
      </c>
      <c r="I67" s="33" t="str">
        <f aca="false">tblList[[#This Row],[Organizator]]</f>
        <v>Π.Ε.Π.Α.</v>
      </c>
      <c r="J67" s="37" t="n">
        <f aca="false">tblList[[#This Row],[or_distance]]</f>
        <v>205</v>
      </c>
      <c r="K67" s="34" t="str">
        <f aca="false">IF(tblFinal[[#This Row],[Go - Maybe]]="ΝΑΙ",VALUE(tblFinal[[#This Row],[Απόσταση]]),"")</f>
        <v/>
      </c>
    </row>
    <row r="68" customFormat="false" ht="14.25" hidden="false" customHeight="false" outlineLevel="0" collapsed="false">
      <c r="A68" s="30" t="str">
        <f aca="false">tblList[[#This Row],[Distance]]</f>
        <v>200</v>
      </c>
      <c r="B68" s="31" t="n">
        <f aca="false">tblList[[#This Row],[Date]]</f>
        <v>45186</v>
      </c>
      <c r="C68" s="32" t="n">
        <f aca="false">WEEKDAY(tblList[[#This Row],[Date]])</f>
        <v>1</v>
      </c>
      <c r="D68" s="33" t="str">
        <f aca="false">tblList[[#This Row],[City]]</f>
        <v>Γιαννιτσά</v>
      </c>
      <c r="E68" s="33" t="str">
        <f aca="false">tblList[[#This Row],[Title]]</f>
        <v>Γέφυρες του Αξιού</v>
      </c>
      <c r="F68" s="38" t="n">
        <f aca="false">tblList[[#This Row],[Altitude]]</f>
        <v>1650</v>
      </c>
      <c r="G68" s="35"/>
      <c r="H68" s="36" t="str">
        <f aca="false">IF(tblList[[#This Row],[or_link]]&lt;&gt;"",HYPERLINK(tblList[[#This Row],[or_link]],tblList[[#This Row],[or_link]]),"")</f>
        <v>https://www.openrunner.com/route-details/15422453</v>
      </c>
      <c r="I68" s="33" t="str">
        <f aca="false">tblList[[#This Row],[Organizator]]</f>
        <v>Φ.Ο.Ο. Γιαννιτσών</v>
      </c>
      <c r="J68" s="37" t="n">
        <f aca="false">tblList[[#This Row],[or_distance]]</f>
        <v>205</v>
      </c>
      <c r="K68" s="34" t="str">
        <f aca="false">IF(tblFinal[[#This Row],[Go - Maybe]]="ΝΑΙ",VALUE(tblFinal[[#This Row],[Απόσταση]]),"")</f>
        <v/>
      </c>
    </row>
    <row r="69" customFormat="false" ht="14.25" hidden="false" customHeight="false" outlineLevel="0" collapsed="false">
      <c r="A69" s="30" t="str">
        <f aca="false">tblList[[#This Row],[Distance]]</f>
        <v>200</v>
      </c>
      <c r="B69" s="31" t="n">
        <f aca="false">tblList[[#This Row],[Date]]</f>
        <v>45192</v>
      </c>
      <c r="C69" s="32" t="n">
        <f aca="false">WEEKDAY(tblList[[#This Row],[Date]])</f>
        <v>7</v>
      </c>
      <c r="D69" s="33" t="str">
        <f aca="false">tblList[[#This Row],[City]]</f>
        <v>Αρχαιολογικός χώρος Φιλίππων</v>
      </c>
      <c r="E69" s="33" t="str">
        <f aca="false">tblList[[#This Row],[Title]]</f>
        <v>Brevet Philippi</v>
      </c>
      <c r="F69" s="38" t="n">
        <f aca="false">tblList[[#This Row],[Altitude]]</f>
        <v>2400</v>
      </c>
      <c r="G69" s="35"/>
      <c r="H69" s="36" t="str">
        <f aca="false">IF(tblList[[#This Row],[or_link]]&lt;&gt;"",HYPERLINK(tblList[[#This Row],[or_link]],tblList[[#This Row],[or_link]]),"")</f>
        <v>https://www.openrunner.com/route-details/7906305</v>
      </c>
      <c r="I69" s="33" t="str">
        <f aca="false">tblList[[#This Row],[Organizator]]</f>
        <v>Οψόμεθα εις Φιλίππους</v>
      </c>
      <c r="J69" s="37" t="n">
        <f aca="false">tblList[[#This Row],[or_distance]]</f>
        <v>211</v>
      </c>
      <c r="K69" s="34" t="str">
        <f aca="false">IF(tblFinal[[#This Row],[Go - Maybe]]="ΝΑΙ",VALUE(tblFinal[[#This Row],[Απόσταση]]),"")</f>
        <v/>
      </c>
    </row>
    <row r="70" customFormat="false" ht="14.25" hidden="false" customHeight="false" outlineLevel="0" collapsed="false">
      <c r="A70" s="30" t="str">
        <f aca="false">tblList[[#This Row],[Distance]]</f>
        <v>200</v>
      </c>
      <c r="B70" s="31" t="n">
        <f aca="false">tblList[[#This Row],[Date]]</f>
        <v>45199</v>
      </c>
      <c r="C70" s="32" t="n">
        <f aca="false">WEEKDAY(tblList[[#This Row],[Date]])</f>
        <v>7</v>
      </c>
      <c r="D70" s="33" t="str">
        <f aca="false">tblList[[#This Row],[City]]</f>
        <v>Αγρινίο</v>
      </c>
      <c r="E70" s="33" t="str">
        <f aca="false">tblList[[#This Row],[Title]]</f>
        <v>ΓΥΡΟΣ ΤΗΣ ΑΙΤΩΛΟΑΚΑΡΝΑΝΙΑΣ 200 ΧΛΜ</v>
      </c>
      <c r="F70" s="38" t="n">
        <f aca="false">tblList[[#This Row],[Altitude]]</f>
        <v>2250</v>
      </c>
      <c r="G70" s="35"/>
      <c r="H70" s="36" t="str">
        <f aca="false">IF(tblList[[#This Row],[or_link]]&lt;&gt;"",HYPERLINK(tblList[[#This Row],[or_link]],tblList[[#This Row],[or_link]]),"")</f>
        <v>https://www.openrunner.com/route-details/15786589</v>
      </c>
      <c r="I70" s="33" t="str">
        <f aca="false">tblList[[#This Row],[Organizator]]</f>
        <v>Γ.Π.Σ. Αγρινίου</v>
      </c>
      <c r="J70" s="37" t="n">
        <f aca="false">tblList[[#This Row],[or_distance]]</f>
        <v>202</v>
      </c>
      <c r="K70" s="34" t="str">
        <f aca="false">IF(tblFinal[[#This Row],[Go - Maybe]]="ΝΑΙ",VALUE(tblFinal[[#This Row],[Απόσταση]]),"")</f>
        <v/>
      </c>
    </row>
    <row r="71" customFormat="false" ht="14.25" hidden="false" customHeight="false" outlineLevel="0" collapsed="false">
      <c r="A71" s="30" t="str">
        <f aca="false">tblList[[#This Row],[Distance]]</f>
        <v>200</v>
      </c>
      <c r="B71" s="31" t="n">
        <f aca="false">tblList[[#This Row],[Date]]</f>
        <v>45199</v>
      </c>
      <c r="C71" s="32" t="n">
        <f aca="false">WEEKDAY(tblList[[#This Row],[Date]])</f>
        <v>7</v>
      </c>
      <c r="D71" s="33" t="str">
        <f aca="false">tblList[[#This Row],[City]]</f>
        <v>Θεσσαλονίκη</v>
      </c>
      <c r="E71" s="33" t="str">
        <f aca="false">tblList[[#This Row],[Title]]</f>
        <v>Ρόδα, σέλα και Βαρβάρα</v>
      </c>
      <c r="F71" s="38" t="n">
        <f aca="false">tblList[[#This Row],[Altitude]]</f>
        <v>2600</v>
      </c>
      <c r="G71" s="35"/>
      <c r="H71" s="36" t="str">
        <f aca="false">IF(tblList[[#This Row],[or_link]]&lt;&gt;"",HYPERLINK(tblList[[#This Row],[or_link]],tblList[[#This Row],[or_link]]),"")</f>
        <v>https://www.openrunner.com/route-details/15475030</v>
      </c>
      <c r="I71" s="33" t="str">
        <f aca="false">tblList[[#This Row],[Organizator]]</f>
        <v>Π.Α.Σ. Θεσσαλονίκης</v>
      </c>
      <c r="J71" s="37" t="n">
        <f aca="false">tblList[[#This Row],[or_distance]]</f>
        <v>211</v>
      </c>
      <c r="K71" s="34" t="str">
        <f aca="false">IF(tblFinal[[#This Row],[Go - Maybe]]="ΝΑΙ",VALUE(tblFinal[[#This Row],[Απόσταση]]),"")</f>
        <v/>
      </c>
    </row>
    <row r="72" customFormat="false" ht="14.25" hidden="false" customHeight="false" outlineLevel="0" collapsed="false">
      <c r="A72" s="30" t="str">
        <f aca="false">tblList[[#This Row],[Distance]]</f>
        <v>300</v>
      </c>
      <c r="B72" s="31" t="n">
        <f aca="false">tblList[[#This Row],[Date]]</f>
        <v>45199</v>
      </c>
      <c r="C72" s="32" t="n">
        <f aca="false">WEEKDAY(tblList[[#This Row],[Date]])</f>
        <v>7</v>
      </c>
      <c r="D72" s="33" t="str">
        <f aca="false">tblList[[#This Row],[City]]</f>
        <v>Αγρινίο</v>
      </c>
      <c r="E72" s="33" t="str">
        <f aca="false">tblList[[#This Row],[Title]]</f>
        <v>ΓΥΡΟΣ ΤΗΣ ΑΙΤΩΛΟΑΚΑΡΝΑΝΙΑΣ 300 ΧΛΜ</v>
      </c>
      <c r="F72" s="38" t="n">
        <f aca="false">tblList[[#This Row],[Altitude]]</f>
        <v>3050</v>
      </c>
      <c r="G72" s="35"/>
      <c r="H72" s="36" t="str">
        <f aca="false">IF(tblList[[#This Row],[or_link]]&lt;&gt;"",HYPERLINK(tblList[[#This Row],[or_link]],tblList[[#This Row],[or_link]]),"")</f>
        <v>https://www.openrunner.com/route-details/15786576</v>
      </c>
      <c r="I72" s="33" t="str">
        <f aca="false">tblList[[#This Row],[Organizator]]</f>
        <v>Γ.Π.Σ. Αγρινίου</v>
      </c>
      <c r="J72" s="37" t="n">
        <f aca="false">tblList[[#This Row],[or_distance]]</f>
        <v>303</v>
      </c>
      <c r="K72" s="34" t="str">
        <f aca="false">IF(tblFinal[[#This Row],[Go - Maybe]]="ΝΑΙ",VALUE(tblFinal[[#This Row],[Απόσταση]]),"")</f>
        <v/>
      </c>
    </row>
    <row r="73" customFormat="false" ht="14.25" hidden="false" customHeight="false" outlineLevel="0" collapsed="false">
      <c r="A73" s="30" t="str">
        <f aca="false">tblList[[#This Row],[Distance]]</f>
        <v>200</v>
      </c>
      <c r="B73" s="31" t="n">
        <f aca="false">tblList[[#This Row],[Date]]</f>
        <v>45213</v>
      </c>
      <c r="C73" s="32" t="n">
        <f aca="false">WEEKDAY(tblList[[#This Row],[Date]])</f>
        <v>7</v>
      </c>
      <c r="D73" s="33" t="str">
        <f aca="false">tblList[[#This Row],[City]]</f>
        <v>Λουτρά Υπάτης</v>
      </c>
      <c r="E73" s="33" t="str">
        <f aca="false">tblList[[#This Row],[Title]]</f>
        <v>Στα βουνά του Σπερχειού</v>
      </c>
      <c r="F73" s="38" t="n">
        <f aca="false">tblList[[#This Row],[Altitude]]</f>
        <v>3600</v>
      </c>
      <c r="G73" s="35"/>
      <c r="H73" s="36" t="str">
        <f aca="false">IF(tblList[[#This Row],[or_link]]&lt;&gt;"",HYPERLINK(tblList[[#This Row],[or_link]],tblList[[#This Row],[or_link]]),"")</f>
        <v>https://www.openrunner.com/route-details/13638879</v>
      </c>
      <c r="I73" s="33" t="str">
        <f aca="false">tblList[[#This Row],[Organizator]]</f>
        <v>Ble Cycling Club</v>
      </c>
      <c r="J73" s="37" t="n">
        <f aca="false">tblList[[#This Row],[or_distance]]</f>
        <v>198</v>
      </c>
      <c r="K73" s="34" t="str">
        <f aca="false">IF(tblFinal[[#This Row],[Go - Maybe]]="ΝΑΙ",VALUE(tblFinal[[#This Row],[Απόσταση]]),"")</f>
        <v/>
      </c>
    </row>
    <row r="74" customFormat="false" ht="14.25" hidden="false" customHeight="false" outlineLevel="0" collapsed="false">
      <c r="A74" s="30" t="str">
        <f aca="false">tblList[[#This Row],[Distance]]</f>
        <v>200</v>
      </c>
      <c r="B74" s="31" t="n">
        <f aca="false">tblList[[#This Row],[Date]]</f>
        <v>45214</v>
      </c>
      <c r="C74" s="32" t="n">
        <f aca="false">WEEKDAY(tblList[[#This Row],[Date]])</f>
        <v>1</v>
      </c>
      <c r="D74" s="33" t="str">
        <f aca="false">tblList[[#This Row],[City]]</f>
        <v>Λουτρά Υπάτης</v>
      </c>
      <c r="E74" s="33" t="str">
        <f aca="false">tblList[[#This Row],[Title]]</f>
        <v>Γραμμένη Οξυά - Gravel</v>
      </c>
      <c r="F74" s="38" t="n">
        <f aca="false">tblList[[#This Row],[Altitude]]</f>
        <v>4550</v>
      </c>
      <c r="G74" s="35"/>
      <c r="H74" s="36" t="str">
        <f aca="false">IF(tblList[[#This Row],[or_link]]&lt;&gt;"",HYPERLINK(tblList[[#This Row],[or_link]],tblList[[#This Row],[or_link]]),"")</f>
        <v>https://www.openrunner.com/route-details/15712379</v>
      </c>
      <c r="I74" s="33" t="str">
        <f aca="false">tblList[[#This Row],[Organizator]]</f>
        <v>Α.Ο. Αίολος</v>
      </c>
      <c r="J74" s="37" t="n">
        <f aca="false">tblList[[#This Row],[or_distance]]</f>
        <v>197</v>
      </c>
      <c r="K74" s="34" t="str">
        <f aca="false">IF(tblFinal[[#This Row],[Go - Maybe]]="ΝΑΙ",VALUE(tblFinal[[#This Row],[Απόσταση]]),"")</f>
        <v/>
      </c>
    </row>
    <row r="75" customFormat="false" ht="14.25" hidden="false" customHeight="false" outlineLevel="0" collapsed="false">
      <c r="A75" s="30" t="str">
        <f aca="false">tblList[[#This Row],[Distance]]</f>
        <v>200</v>
      </c>
      <c r="B75" s="31" t="n">
        <f aca="false">tblList[[#This Row],[Date]]</f>
        <v>45220</v>
      </c>
      <c r="C75" s="32" t="n">
        <f aca="false">WEEKDAY(tblList[[#This Row],[Date]])</f>
        <v>7</v>
      </c>
      <c r="D75" s="33" t="str">
        <f aca="false">tblList[[#This Row],[City]]</f>
        <v>Ηράκλειο</v>
      </c>
      <c r="E75" s="33" t="str">
        <f aca="false">tblList[[#This Row],[Title]]</f>
        <v>Γύρος του Ψηλορείτη</v>
      </c>
      <c r="F75" s="38" t="n">
        <f aca="false">tblList[[#This Row],[Altitude]]</f>
        <v>3400</v>
      </c>
      <c r="G75" s="35"/>
      <c r="H75" s="36" t="str">
        <f aca="false">IF(tblList[[#This Row],[or_link]]&lt;&gt;"",HYPERLINK(tblList[[#This Row],[or_link]],tblList[[#This Row],[or_link]]),"")</f>
        <v>https://www.openrunner.com/route-details/10542333</v>
      </c>
      <c r="I75" s="33" t="str">
        <f aca="false">tblList[[#This Row],[Organizator]]</f>
        <v>Αθλητικό Σωματείο ΑμεΑ ΤΑΛΩΣ</v>
      </c>
      <c r="J75" s="37" t="n">
        <f aca="false">tblList[[#This Row],[or_distance]]</f>
        <v>200</v>
      </c>
      <c r="K75" s="34" t="str">
        <f aca="false">IF(tblFinal[[#This Row],[Go - Maybe]]="ΝΑΙ",VALUE(tblFinal[[#This Row],[Απόσταση]]),"")</f>
        <v/>
      </c>
    </row>
    <row r="76" customFormat="false" ht="14.25" hidden="false" customHeight="false" outlineLevel="0" collapsed="false">
      <c r="A76" s="30" t="str">
        <f aca="false">tblList[[#This Row],[Distance]]</f>
        <v>200</v>
      </c>
      <c r="B76" s="31" t="n">
        <f aca="false">tblList[[#This Row],[Date]]</f>
        <v>45220</v>
      </c>
      <c r="C76" s="32" t="n">
        <f aca="false">WEEKDAY(tblList[[#This Row],[Date]])</f>
        <v>7</v>
      </c>
      <c r="D76" s="33" t="str">
        <f aca="false">tblList[[#This Row],[City]]</f>
        <v>Ελασσόνα</v>
      </c>
      <c r="E76" s="33" t="str">
        <f aca="false">tblList[[#This Row],[Title]]</f>
        <v>Πιέρια - Αλιάκμονας</v>
      </c>
      <c r="F76" s="38" t="n">
        <f aca="false">tblList[[#This Row],[Altitude]]</f>
        <v>4100</v>
      </c>
      <c r="G76" s="35"/>
      <c r="H76" s="36" t="str">
        <f aca="false">IF(tblList[[#This Row],[or_link]]&lt;&gt;"",HYPERLINK(tblList[[#This Row],[or_link]],tblList[[#This Row],[or_link]]),"")</f>
        <v>https://www.openrunner.com/route-details/13818068</v>
      </c>
      <c r="I76" s="33" t="str">
        <f aca="false">tblList[[#This Row],[Organizator]]</f>
        <v>Π.Ο. Λάρισας</v>
      </c>
      <c r="J76" s="37" t="n">
        <f aca="false">tblList[[#This Row],[or_distance]]</f>
        <v>206</v>
      </c>
      <c r="K76" s="34" t="str">
        <f aca="false">IF(tblFinal[[#This Row],[Go - Maybe]]="ΝΑΙ",VALUE(tblFinal[[#This Row],[Απόσταση]]),"")</f>
        <v/>
      </c>
    </row>
    <row r="77" customFormat="false" ht="14.25" hidden="false" customHeight="false" outlineLevel="0" collapsed="false">
      <c r="A77" s="30" t="str">
        <f aca="false">tblList[[#This Row],[Distance]]</f>
        <v>300</v>
      </c>
      <c r="B77" s="31" t="n">
        <f aca="false">tblList[[#This Row],[Date]]</f>
        <v>45220</v>
      </c>
      <c r="C77" s="32" t="n">
        <f aca="false">WEEKDAY(tblList[[#This Row],[Date]])</f>
        <v>7</v>
      </c>
      <c r="D77" s="33" t="str">
        <f aca="false">tblList[[#This Row],[City]]</f>
        <v>Ελευσίνα</v>
      </c>
      <c r="E77" s="33" t="str">
        <f aca="false">tblList[[#This Row],[Title]]</f>
        <v>Λίμνη Δόξα</v>
      </c>
      <c r="F77" s="38" t="n">
        <f aca="false">tblList[[#This Row],[Altitude]]</f>
        <v>3564</v>
      </c>
      <c r="G77" s="35"/>
      <c r="H77" s="36" t="str">
        <f aca="false">IF(tblList[[#This Row],[or_link]]&lt;&gt;"",HYPERLINK(tblList[[#This Row],[or_link]],tblList[[#This Row],[or_link]]),"")</f>
        <v>https://www.openrunner.com/route-details/13706014</v>
      </c>
      <c r="I77" s="33" t="str">
        <f aca="false">tblList[[#This Row],[Organizator]]</f>
        <v>Greek Randonneurs</v>
      </c>
      <c r="J77" s="37" t="n">
        <f aca="false">tblList[[#This Row],[or_distance]]</f>
        <v>308</v>
      </c>
      <c r="K77" s="34" t="str">
        <f aca="false">IF(tblFinal[[#This Row],[Go - Maybe]]="ΝΑΙ",VALUE(tblFinal[[#This Row],[Απόσταση]]),"")</f>
        <v/>
      </c>
    </row>
    <row r="78" customFormat="false" ht="14.25" hidden="false" customHeight="false" outlineLevel="0" collapsed="false">
      <c r="A78" s="30" t="str">
        <f aca="false">tblList[[#This Row],[Distance]]</f>
        <v>200</v>
      </c>
      <c r="B78" s="31" t="n">
        <f aca="false">tblList[[#This Row],[Date]]</f>
        <v>45234</v>
      </c>
      <c r="C78" s="32" t="n">
        <f aca="false">WEEKDAY(tblList[[#This Row],[Date]])</f>
        <v>7</v>
      </c>
      <c r="D78" s="33" t="str">
        <f aca="false">tblList[[#This Row],[City]]</f>
        <v>Λιβαδειά</v>
      </c>
      <c r="E78" s="33" t="str">
        <f aca="false">tblList[[#This Row],[Title]]</f>
        <v>Έκπληξη - Λειβαδιά</v>
      </c>
      <c r="F78" s="38" t="n">
        <f aca="false">tblList[[#This Row],[Altitude]]</f>
        <v>0</v>
      </c>
      <c r="G78" s="35"/>
      <c r="H78" s="36" t="str">
        <f aca="false">IF(tblList[[#This Row],[or_link]]&lt;&gt;"",HYPERLINK(tblList[[#This Row],[or_link]],tblList[[#This Row],[or_link]]),"")</f>
        <v>https://www.openrunner.com/route-details/13988305</v>
      </c>
      <c r="I78" s="33" t="str">
        <f aca="false">tblList[[#This Row],[Organizator]]</f>
        <v>Ble Cycling Club</v>
      </c>
      <c r="J78" s="37" t="n">
        <f aca="false">tblList[[#This Row],[or_distance]]</f>
        <v>0</v>
      </c>
      <c r="K78" s="34" t="str">
        <f aca="false">IF(tblFinal[[#This Row],[Go - Maybe]]="ΝΑΙ",VALUE(tblFinal[[#This Row],[Απόσταση]]),"")</f>
        <v/>
      </c>
    </row>
    <row r="79" customFormat="false" ht="14.25" hidden="false" customHeight="false" outlineLevel="0" collapsed="false">
      <c r="A79" s="30" t="str">
        <f aca="false">tblList[[#This Row],[Distance]]</f>
        <v>200</v>
      </c>
      <c r="B79" s="31" t="n">
        <f aca="false">tblList[[#This Row],[Date]]</f>
        <v>45239</v>
      </c>
      <c r="C79" s="32" t="n">
        <f aca="false">WEEKDAY(tblList[[#This Row],[Date]])</f>
        <v>5</v>
      </c>
      <c r="D79" s="33" t="str">
        <f aca="false">tblList[[#This Row],[City]]</f>
        <v>Χαλκίδα</v>
      </c>
      <c r="E79" s="33" t="str">
        <f aca="false">tblList[[#This Row],[Title]]</f>
        <v>Βόρεια Εύβοια Classic</v>
      </c>
      <c r="F79" s="38" t="n">
        <f aca="false">tblList[[#This Row],[Altitude]]</f>
        <v>3163</v>
      </c>
      <c r="G79" s="35"/>
      <c r="H79" s="36" t="str">
        <f aca="false">IF(tblList[[#This Row],[or_link]]&lt;&gt;"",HYPERLINK(tblList[[#This Row],[or_link]],tblList[[#This Row],[or_link]]),"")</f>
        <v>https://www.openrunner.com/route-details/4301840</v>
      </c>
      <c r="I79" s="33" t="str">
        <f aca="false">tblList[[#This Row],[Organizator]]</f>
        <v>Α.Ο. Αίολος</v>
      </c>
      <c r="J79" s="37" t="n">
        <f aca="false">tblList[[#This Row],[or_distance]]</f>
        <v>202</v>
      </c>
      <c r="K79" s="34" t="str">
        <f aca="false">IF(tblFinal[[#This Row],[Go - Maybe]]="ΝΑΙ",VALUE(tblFinal[[#This Row],[Απόσταση]]),"")</f>
        <v/>
      </c>
    </row>
  </sheetData>
  <sheetProtection sheet="true" objects="true" scenarios="true"/>
  <conditionalFormatting sqref="G55:G56 G67:G69 G73:G74">
    <cfRule type="expression" priority="2" aboveAverage="0" equalAverage="0" bottom="0" percent="0" rank="0" text="" dxfId="9">
      <formula>#ref!="ΙΣΩΣ"</formula>
    </cfRule>
    <cfRule type="expression" priority="3" aboveAverage="0" equalAverage="0" bottom="0" percent="0" rank="0" text="" dxfId="10">
      <formula>#ref!="ΌΧΙ"</formula>
    </cfRule>
    <cfRule type="expression" priority="4" aboveAverage="0" equalAverage="0" bottom="0" percent="0" rank="0" text="" dxfId="11">
      <formula>#ref!="ΝΑΙ"</formula>
    </cfRule>
  </conditionalFormatting>
  <conditionalFormatting sqref="G15:G30 G43 G46">
    <cfRule type="expression" priority="5" aboveAverage="0" equalAverage="0" bottom="0" percent="0" rank="0" text="" dxfId="12">
      <formula>#ref!="ΙΣΩΣ"</formula>
    </cfRule>
    <cfRule type="expression" priority="6" aboveAverage="0" equalAverage="0" bottom="0" percent="0" rank="0" text="" dxfId="13">
      <formula>#ref!="ΌΧΙ"</formula>
    </cfRule>
    <cfRule type="expression" priority="7" aboveAverage="0" equalAverage="0" bottom="0" percent="0" rank="0" text="" dxfId="14">
      <formula>#ref!="ΝΑΙ"</formula>
    </cfRule>
  </conditionalFormatting>
  <dataValidations count="1">
    <dataValidation allowBlank="true" errorStyle="stop" operator="between" showDropDown="false" showErrorMessage="true" showInputMessage="true" sqref="G3:G79" type="list">
      <formula1>variables!$A$2:$A$4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4BD4A3E9-EE62-416E-A1B0-86244FA99180}">
            <xm:f>variables!$D$1&gt;0</xm:f>
            <x14:dxf>
              <fill>
                <patternFill>
                  <bgColor rgb="FFC5E0B4"/>
                </patternFill>
              </fill>
            </x14:dxf>
          </x14:cfRule>
          <xm:sqref>G1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484375" defaultRowHeight="15" zeroHeight="true" outlineLevelRow="0" outlineLevelCol="0"/>
  <cols>
    <col collapsed="false" customWidth="true" hidden="false" outlineLevel="0" max="1" min="1" style="18" width="27.71"/>
    <col collapsed="false" customWidth="true" hidden="false" outlineLevel="0" max="2" min="2" style="18" width="13.71"/>
    <col collapsed="false" customWidth="true" hidden="false" outlineLevel="0" max="3" min="3" style="18" width="15.42"/>
    <col collapsed="false" customWidth="false" hidden="true" outlineLevel="0" max="4" min="4" style="18" width="9.14"/>
    <col collapsed="false" customWidth="true" hidden="true" outlineLevel="0" max="1024" min="5" style="18" width="11.57"/>
    <col collapsed="false" customWidth="false" hidden="true" outlineLevel="0" max="16384" min="1025" style="0" width="9.14"/>
  </cols>
  <sheetData>
    <row r="1" customFormat="false" ht="36" hidden="false" customHeight="false" outlineLevel="0" collapsed="false">
      <c r="A1" s="41" t="s">
        <v>193</v>
      </c>
      <c r="B1" s="42" t="str">
        <f aca="false">IF(variables!D1=0,"ΟΧΙ","ΝΑΙ")</f>
        <v>ΟΧΙ</v>
      </c>
      <c r="C1" s="42"/>
    </row>
    <row r="2" customFormat="false" ht="47.25" hidden="false" customHeight="false" outlineLevel="0" collapsed="false">
      <c r="A2" s="43" t="s">
        <v>182</v>
      </c>
      <c r="B2" s="44" t="s">
        <v>194</v>
      </c>
      <c r="C2" s="45" t="s">
        <v>195</v>
      </c>
    </row>
    <row r="3" customFormat="false" ht="15" hidden="false" customHeight="false" outlineLevel="0" collapsed="false">
      <c r="A3" s="46" t="n">
        <v>200</v>
      </c>
      <c r="B3" s="47" t="n">
        <f aca="false">COUNTIF(tblFinal[calc_distance],A3)</f>
        <v>0</v>
      </c>
      <c r="C3" s="48" t="n">
        <f aca="false">B3*A3</f>
        <v>0</v>
      </c>
    </row>
    <row r="4" customFormat="false" ht="15" hidden="false" customHeight="false" outlineLevel="0" collapsed="false">
      <c r="A4" s="49" t="n">
        <v>300</v>
      </c>
      <c r="B4" s="50" t="n">
        <f aca="false">COUNTIF(tblFinal[calc_distance],A4)</f>
        <v>0</v>
      </c>
      <c r="C4" s="51" t="n">
        <f aca="false">B4*A4</f>
        <v>0</v>
      </c>
    </row>
    <row r="5" customFormat="false" ht="15" hidden="false" customHeight="false" outlineLevel="0" collapsed="false">
      <c r="A5" s="49" t="n">
        <v>400</v>
      </c>
      <c r="B5" s="50" t="n">
        <f aca="false">COUNTIF(tblFinal[calc_distance],A5)</f>
        <v>0</v>
      </c>
      <c r="C5" s="51" t="n">
        <f aca="false">B5*A5</f>
        <v>0</v>
      </c>
    </row>
    <row r="6" customFormat="false" ht="15" hidden="false" customHeight="false" outlineLevel="0" collapsed="false">
      <c r="A6" s="52" t="n">
        <v>600</v>
      </c>
      <c r="B6" s="53" t="n">
        <f aca="false">COUNTIF(tblFinal[calc_distance],A6)</f>
        <v>0</v>
      </c>
      <c r="C6" s="54" t="n">
        <f aca="false">B6*A6</f>
        <v>0</v>
      </c>
    </row>
    <row r="7" customFormat="false" ht="15" hidden="false" customHeight="false" outlineLevel="0" collapsed="false">
      <c r="A7" s="46" t="n">
        <v>1000</v>
      </c>
      <c r="B7" s="47" t="n">
        <f aca="false">COUNTIF(tblFinal[calc_distance],A7)</f>
        <v>0</v>
      </c>
      <c r="C7" s="48" t="n">
        <f aca="false">B7*A7</f>
        <v>0</v>
      </c>
    </row>
    <row r="8" customFormat="false" ht="15" hidden="false" customHeight="false" outlineLevel="0" collapsed="false">
      <c r="A8" s="55" t="n">
        <v>360</v>
      </c>
      <c r="B8" s="47" t="n">
        <f aca="false">COUNTIF(tblFinal[calc_distance],A8)</f>
        <v>0</v>
      </c>
      <c r="C8" s="48" t="n">
        <f aca="false">B8*A8</f>
        <v>0</v>
      </c>
    </row>
    <row r="9" customFormat="false" ht="15.75" hidden="false" customHeight="false" outlineLevel="0" collapsed="false">
      <c r="A9" s="56" t="s">
        <v>196</v>
      </c>
      <c r="B9" s="57" t="n">
        <f aca="false">SUM(B3:B8)</f>
        <v>0</v>
      </c>
      <c r="C9" s="57" t="n">
        <f aca="false">SUM(C3:C8)</f>
        <v>0</v>
      </c>
    </row>
  </sheetData>
  <sheetProtection sheet="true" objects="true" scenarios="true"/>
  <mergeCells count="1">
    <mergeCell ref="B1:C1"/>
  </mergeCells>
  <conditionalFormatting sqref="A1:B1">
    <cfRule type="expression" priority="2" aboveAverage="0" equalAverage="0" bottom="0" percent="0" rank="0" text="" dxfId="16">
      <formula>$B$1="ΟΧΙ"</formula>
    </cfRule>
    <cfRule type="expression" priority="3" aboveAverage="0" equalAverage="0" bottom="0" percent="0" rank="0" text="" dxfId="17">
      <formula>$B$1="ΝΑΙ"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LibreOffice/7.4.0.3$Windows_X86_64 LibreOffice_project/f85e47c08ddd19c015c0114a68350214f7066f5a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2022-11-09T19:41:25Z</dcterms:created>
  <dc:creator/>
  <dc:description/>
  <dc:language>el-GR</dc:language>
  <cp:lastModifiedBy/>
  <dcterms:modified xsi:type="dcterms:W3CDTF">2022-11-09T19:42:46Z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